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eth_schwartz\Documents\"/>
    </mc:Choice>
  </mc:AlternateContent>
  <xr:revisionPtr revIDLastSave="0" documentId="8_{65387E6C-3345-4EE2-B14A-050E24659C64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Summary_ProFormas" sheetId="17" r:id="rId1"/>
    <sheet name="SalesForecast" sheetId="19" r:id="rId2"/>
    <sheet name="Operations" sheetId="4" r:id="rId3"/>
    <sheet name="Earnings" sheetId="1" r:id="rId4"/>
    <sheet name="balance-sht" sheetId="2" r:id="rId5"/>
    <sheet name="Cashflow" sheetId="3" r:id="rId6"/>
    <sheet name="Financial_Analysis" sheetId="8" r:id="rId7"/>
    <sheet name="Capital Budget" sheetId="5" r:id="rId8"/>
    <sheet name="Financing" sheetId="7" r:id="rId9"/>
  </sheets>
  <externalReferences>
    <externalReference r:id="rId10"/>
  </externalReferences>
  <definedNames>
    <definedName name="_xlnm.Print_Area" localSheetId="7">'Capital Budget'!$B$1:$D$7</definedName>
    <definedName name="_xlnm.Print_Area" localSheetId="3">Earnings!$A$1:$AH$48</definedName>
    <definedName name="_xlnm.Print_Area" localSheetId="6">Financial_Analysis!$B$53:$G$157</definedName>
    <definedName name="_xlnm.Print_Area" localSheetId="2">Operations!$B$1:$AM$53</definedName>
    <definedName name="_xlnm.Print_Titles" localSheetId="4">'balance-sht'!$A:$A</definedName>
    <definedName name="_xlnm.Print_Titles" localSheetId="7">'Capital Budget'!$B:$B</definedName>
    <definedName name="_xlnm.Print_Titles" localSheetId="5">Cashflow!$A:$A</definedName>
    <definedName name="_xlnm.Print_Titles" localSheetId="3">Earnings!$A:$A</definedName>
    <definedName name="_xlnm.Print_Titles" localSheetId="2">Operations!$A:$A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0" i="17" l="1"/>
  <c r="F190" i="17"/>
  <c r="E190" i="17"/>
  <c r="D190" i="17"/>
  <c r="C190" i="17"/>
  <c r="G195" i="17"/>
  <c r="F195" i="17"/>
  <c r="E195" i="17"/>
  <c r="D195" i="17"/>
  <c r="C195" i="17"/>
  <c r="G194" i="17"/>
  <c r="F194" i="17"/>
  <c r="E194" i="17"/>
  <c r="D194" i="17"/>
  <c r="C194" i="17"/>
  <c r="G185" i="17"/>
  <c r="F185" i="17"/>
  <c r="E185" i="17"/>
  <c r="D185" i="17"/>
  <c r="C185" i="17"/>
  <c r="G179" i="17"/>
  <c r="F179" i="17"/>
  <c r="E179" i="17"/>
  <c r="D179" i="17"/>
  <c r="C179" i="17"/>
  <c r="G177" i="17"/>
  <c r="F177" i="17"/>
  <c r="E177" i="17"/>
  <c r="D177" i="17"/>
  <c r="C177" i="17"/>
  <c r="G165" i="17"/>
  <c r="G164" i="17"/>
  <c r="F165" i="17"/>
  <c r="F164" i="17"/>
  <c r="E165" i="17"/>
  <c r="E164" i="17"/>
  <c r="D165" i="17"/>
  <c r="D164" i="17"/>
  <c r="D163" i="17"/>
  <c r="C163" i="17"/>
  <c r="G163" i="17"/>
  <c r="F163" i="17"/>
  <c r="E163" i="17"/>
  <c r="D162" i="17"/>
  <c r="C162" i="17"/>
  <c r="G157" i="17"/>
  <c r="F157" i="17"/>
  <c r="E157" i="17"/>
  <c r="D157" i="17"/>
  <c r="C157" i="17"/>
  <c r="G153" i="17"/>
  <c r="F153" i="17"/>
  <c r="E153" i="17"/>
  <c r="D153" i="17"/>
  <c r="C153" i="17"/>
  <c r="G126" i="17"/>
  <c r="F126" i="17"/>
  <c r="E126" i="17"/>
  <c r="D126" i="17"/>
  <c r="C126" i="17"/>
  <c r="G99" i="17"/>
  <c r="F99" i="17"/>
  <c r="E99" i="17"/>
  <c r="D99" i="17"/>
  <c r="C99" i="17"/>
  <c r="G84" i="17"/>
  <c r="F84" i="17"/>
  <c r="E84" i="17"/>
  <c r="D84" i="17"/>
  <c r="C84" i="17"/>
  <c r="G70" i="17"/>
  <c r="F70" i="17"/>
  <c r="E70" i="17"/>
  <c r="D70" i="17"/>
  <c r="C70" i="17"/>
  <c r="G52" i="17"/>
  <c r="F52" i="17"/>
  <c r="E52" i="17"/>
  <c r="D52" i="17"/>
  <c r="C52" i="17"/>
  <c r="G41" i="17"/>
  <c r="F41" i="17"/>
  <c r="E41" i="17"/>
  <c r="D41" i="17"/>
  <c r="C41" i="17"/>
  <c r="G50" i="17"/>
  <c r="F50" i="17"/>
  <c r="E50" i="17"/>
  <c r="D50" i="17"/>
  <c r="C50" i="17"/>
  <c r="G139" i="17"/>
  <c r="F139" i="17"/>
  <c r="E139" i="17"/>
  <c r="D139" i="17"/>
  <c r="C139" i="17"/>
  <c r="C47" i="17"/>
  <c r="D47" i="17"/>
  <c r="D43" i="17"/>
  <c r="F47" i="17"/>
  <c r="G47" i="17"/>
  <c r="G43" i="17"/>
  <c r="G138" i="17"/>
  <c r="F138" i="17"/>
  <c r="E138" i="17"/>
  <c r="E45" i="17"/>
  <c r="F43" i="17"/>
  <c r="E43" i="17"/>
  <c r="C43" i="17"/>
  <c r="B43" i="17"/>
  <c r="E47" i="17"/>
  <c r="G46" i="17"/>
  <c r="F46" i="17"/>
  <c r="E46" i="17"/>
  <c r="D46" i="17"/>
  <c r="C46" i="17"/>
  <c r="G45" i="17"/>
  <c r="F45" i="17"/>
  <c r="D45" i="17"/>
  <c r="C45" i="17"/>
  <c r="G183" i="17"/>
  <c r="F183" i="17"/>
  <c r="E183" i="17"/>
  <c r="D183" i="17"/>
  <c r="BN39" i="4" l="1"/>
  <c r="BM39" i="4"/>
  <c r="BL39" i="4"/>
  <c r="BK39" i="4"/>
  <c r="BJ39" i="4"/>
  <c r="BI39" i="4"/>
  <c r="BH39" i="4"/>
  <c r="BG39" i="4"/>
  <c r="BF39" i="4"/>
  <c r="BE39" i="4"/>
  <c r="BD39" i="4"/>
  <c r="BC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A39" i="4"/>
  <c r="Z39" i="4"/>
  <c r="Y39" i="4"/>
  <c r="X39" i="4"/>
  <c r="W39" i="4"/>
  <c r="V39" i="4"/>
  <c r="U39" i="4"/>
  <c r="T39" i="4"/>
  <c r="S39" i="4"/>
  <c r="R39" i="4"/>
  <c r="Q39" i="4"/>
  <c r="P39" i="4"/>
  <c r="P36" i="4" s="1"/>
  <c r="D39" i="4"/>
  <c r="E39" i="4"/>
  <c r="F39" i="4"/>
  <c r="G39" i="4"/>
  <c r="H39" i="4"/>
  <c r="I39" i="4"/>
  <c r="J39" i="4"/>
  <c r="K39" i="4"/>
  <c r="L39" i="4"/>
  <c r="M39" i="4"/>
  <c r="N39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A37" i="4"/>
  <c r="Z37" i="4"/>
  <c r="Y37" i="4"/>
  <c r="X37" i="4"/>
  <c r="W37" i="4"/>
  <c r="V37" i="4"/>
  <c r="U37" i="4"/>
  <c r="T37" i="4"/>
  <c r="S37" i="4"/>
  <c r="R37" i="4"/>
  <c r="Q37" i="4"/>
  <c r="P37" i="4"/>
  <c r="D37" i="4"/>
  <c r="E37" i="4"/>
  <c r="F37" i="4"/>
  <c r="G37" i="4"/>
  <c r="H37" i="4"/>
  <c r="I37" i="4"/>
  <c r="J37" i="4"/>
  <c r="K37" i="4"/>
  <c r="L37" i="4"/>
  <c r="M37" i="4"/>
  <c r="N37" i="4"/>
  <c r="C37" i="4"/>
  <c r="C39" i="4"/>
  <c r="C36" i="4" s="1"/>
  <c r="AA36" i="4"/>
  <c r="Z36" i="4"/>
  <c r="Y36" i="4"/>
  <c r="X36" i="4"/>
  <c r="W36" i="4"/>
  <c r="V36" i="4"/>
  <c r="U36" i="4"/>
  <c r="T36" i="4"/>
  <c r="S36" i="4"/>
  <c r="R36" i="4"/>
  <c r="Q36" i="4"/>
  <c r="D36" i="4"/>
  <c r="E36" i="4"/>
  <c r="F36" i="4"/>
  <c r="G36" i="4"/>
  <c r="H36" i="4"/>
  <c r="I36" i="4"/>
  <c r="J36" i="4"/>
  <c r="K36" i="4"/>
  <c r="L36" i="4"/>
  <c r="M36" i="4"/>
  <c r="N36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A49" i="4"/>
  <c r="Z49" i="4"/>
  <c r="Y49" i="4"/>
  <c r="X49" i="4"/>
  <c r="W49" i="4"/>
  <c r="V49" i="4"/>
  <c r="U49" i="4"/>
  <c r="T49" i="4"/>
  <c r="S49" i="4"/>
  <c r="R49" i="4"/>
  <c r="Q49" i="4"/>
  <c r="P49" i="4"/>
  <c r="D49" i="4"/>
  <c r="E49" i="4"/>
  <c r="F49" i="4"/>
  <c r="G49" i="4"/>
  <c r="H49" i="4"/>
  <c r="I49" i="4"/>
  <c r="J49" i="4"/>
  <c r="K49" i="4"/>
  <c r="L49" i="4"/>
  <c r="M49" i="4"/>
  <c r="N49" i="4"/>
  <c r="C49" i="4"/>
  <c r="E156" i="17"/>
  <c r="F155" i="17"/>
  <c r="D156" i="17" l="1"/>
  <c r="C156" i="17"/>
  <c r="G49" i="17"/>
  <c r="F49" i="17"/>
  <c r="E49" i="17"/>
  <c r="D49" i="17"/>
  <c r="G156" i="17"/>
  <c r="F156" i="17"/>
  <c r="AQ130" i="4"/>
  <c r="AR130" i="4" s="1"/>
  <c r="AS130" i="4" s="1"/>
  <c r="AT130" i="4" s="1"/>
  <c r="AU130" i="4" s="1"/>
  <c r="AV130" i="4" s="1"/>
  <c r="AW130" i="4" s="1"/>
  <c r="AX130" i="4" s="1"/>
  <c r="AY130" i="4" s="1"/>
  <c r="AZ130" i="4" s="1"/>
  <c r="BA130" i="4" s="1"/>
  <c r="AD120" i="4"/>
  <c r="AE120" i="4" s="1"/>
  <c r="AF120" i="4" s="1"/>
  <c r="AG120" i="4" s="1"/>
  <c r="AH120" i="4" s="1"/>
  <c r="AI120" i="4" s="1"/>
  <c r="AJ120" i="4" s="1"/>
  <c r="AK120" i="4" s="1"/>
  <c r="AL120" i="4" s="1"/>
  <c r="AM120" i="4" s="1"/>
  <c r="AN120" i="4" s="1"/>
  <c r="AP120" i="4" s="1"/>
  <c r="AQ120" i="4" s="1"/>
  <c r="AR120" i="4" s="1"/>
  <c r="AS120" i="4" s="1"/>
  <c r="AT120" i="4" s="1"/>
  <c r="AU120" i="4" s="1"/>
  <c r="AV120" i="4" s="1"/>
  <c r="AW120" i="4" s="1"/>
  <c r="AX120" i="4" s="1"/>
  <c r="AY120" i="4" s="1"/>
  <c r="AZ120" i="4" s="1"/>
  <c r="BA120" i="4" s="1"/>
  <c r="BC120" i="4" s="1"/>
  <c r="BD120" i="4" s="1"/>
  <c r="BE120" i="4" s="1"/>
  <c r="BF120" i="4" s="1"/>
  <c r="BG120" i="4" s="1"/>
  <c r="BH120" i="4" s="1"/>
  <c r="BI120" i="4" s="1"/>
  <c r="BJ120" i="4" s="1"/>
  <c r="BK120" i="4" s="1"/>
  <c r="BL120" i="4" s="1"/>
  <c r="BM120" i="4" s="1"/>
  <c r="BN120" i="4" s="1"/>
  <c r="Q119" i="4"/>
  <c r="R119" i="4" s="1"/>
  <c r="S119" i="4" s="1"/>
  <c r="T119" i="4" s="1"/>
  <c r="U119" i="4" s="1"/>
  <c r="V119" i="4" s="1"/>
  <c r="BQ186" i="19"/>
  <c r="BR186" i="19" s="1"/>
  <c r="BS186" i="19" s="1"/>
  <c r="BT186" i="19" s="1"/>
  <c r="BP186" i="19"/>
  <c r="BJ186" i="19"/>
  <c r="BK186" i="19" s="1"/>
  <c r="BL186" i="19" s="1"/>
  <c r="BM186" i="19" s="1"/>
  <c r="BN186" i="19" s="1"/>
  <c r="BC186" i="19"/>
  <c r="BD186" i="19" s="1"/>
  <c r="BE186" i="19" s="1"/>
  <c r="BF186" i="19" s="1"/>
  <c r="BG186" i="19" s="1"/>
  <c r="AW186" i="19"/>
  <c r="AX186" i="19" s="1"/>
  <c r="AY186" i="19" s="1"/>
  <c r="AZ186" i="19" s="1"/>
  <c r="BA186" i="19" s="1"/>
  <c r="AQ186" i="19"/>
  <c r="AR186" i="19" s="1"/>
  <c r="AS186" i="19" s="1"/>
  <c r="AT186" i="19" s="1"/>
  <c r="AP186" i="19"/>
  <c r="AK186" i="19"/>
  <c r="AL186" i="19" s="1"/>
  <c r="AM186" i="19" s="1"/>
  <c r="AN186" i="19" s="1"/>
  <c r="AJ186" i="19"/>
  <c r="AD186" i="19"/>
  <c r="AE186" i="19" s="1"/>
  <c r="AF186" i="19" s="1"/>
  <c r="AG186" i="19" s="1"/>
  <c r="AC186" i="19"/>
  <c r="J29" i="19"/>
  <c r="K29" i="19"/>
  <c r="L29" i="19" s="1"/>
  <c r="I30" i="19"/>
  <c r="J30" i="19"/>
  <c r="J31" i="19"/>
  <c r="K31" i="19" s="1"/>
  <c r="O119" i="4"/>
  <c r="B50" i="17"/>
  <c r="B49" i="17"/>
  <c r="B82" i="17"/>
  <c r="C108" i="4"/>
  <c r="D108" i="4" s="1"/>
  <c r="E108" i="4" s="1"/>
  <c r="V100" i="4"/>
  <c r="V99" i="4"/>
  <c r="W99" i="4" s="1"/>
  <c r="BD143" i="4"/>
  <c r="BE143" i="4" s="1"/>
  <c r="BG143" i="4" s="1"/>
  <c r="BH143" i="4" s="1"/>
  <c r="BI143" i="4" s="1"/>
  <c r="BK143" i="4" s="1"/>
  <c r="BL143" i="4" s="1"/>
  <c r="BM143" i="4" s="1"/>
  <c r="AQ143" i="4"/>
  <c r="AD143" i="4"/>
  <c r="Q143" i="4"/>
  <c r="R143" i="4" s="1"/>
  <c r="T143" i="4" s="1"/>
  <c r="U143" i="4" s="1"/>
  <c r="V143" i="4" s="1"/>
  <c r="D143" i="4"/>
  <c r="E143" i="4" s="1"/>
  <c r="G143" i="4" s="1"/>
  <c r="H143" i="4" s="1"/>
  <c r="I143" i="4" s="1"/>
  <c r="K143" i="4" s="1"/>
  <c r="L143" i="4" s="1"/>
  <c r="M143" i="4" s="1"/>
  <c r="V104" i="4"/>
  <c r="C103" i="4"/>
  <c r="C74" i="4" s="1"/>
  <c r="C76" i="4" s="1"/>
  <c r="V103" i="4"/>
  <c r="W2" i="19"/>
  <c r="X2" i="19" s="1"/>
  <c r="Y2" i="19" s="1"/>
  <c r="Z2" i="19" s="1"/>
  <c r="AA2" i="19" s="1"/>
  <c r="AB2" i="19" s="1"/>
  <c r="AC2" i="19" s="1"/>
  <c r="AD2" i="19" s="1"/>
  <c r="AE2" i="19" s="1"/>
  <c r="AF2" i="19" s="1"/>
  <c r="AG2" i="19" s="1"/>
  <c r="AJ2" i="19"/>
  <c r="AK2" i="19" s="1"/>
  <c r="AL2" i="19" s="1"/>
  <c r="AM2" i="19" s="1"/>
  <c r="AN2" i="19" s="1"/>
  <c r="AO2" i="19" s="1"/>
  <c r="AP2" i="19" s="1"/>
  <c r="AQ2" i="19" s="1"/>
  <c r="AR2" i="19" s="1"/>
  <c r="AS2" i="19" s="1"/>
  <c r="AT2" i="19" s="1"/>
  <c r="AW2" i="19"/>
  <c r="AX2" i="19" s="1"/>
  <c r="AY2" i="19" s="1"/>
  <c r="AZ2" i="19" s="1"/>
  <c r="BA2" i="19" s="1"/>
  <c r="BB2" i="19" s="1"/>
  <c r="BC2" i="19" s="1"/>
  <c r="BD2" i="19" s="1"/>
  <c r="BE2" i="19" s="1"/>
  <c r="BF2" i="19" s="1"/>
  <c r="BG2" i="19" s="1"/>
  <c r="BJ2" i="19"/>
  <c r="BK2" i="19" s="1"/>
  <c r="BL2" i="19" s="1"/>
  <c r="BM2" i="19" s="1"/>
  <c r="BN2" i="19" s="1"/>
  <c r="BO2" i="19" s="1"/>
  <c r="BP2" i="19" s="1"/>
  <c r="BQ2" i="19" s="1"/>
  <c r="BR2" i="19" s="1"/>
  <c r="BS2" i="19" s="1"/>
  <c r="BT2" i="19" s="1"/>
  <c r="J6" i="19"/>
  <c r="K6" i="19" s="1"/>
  <c r="K83" i="19" s="1"/>
  <c r="J9" i="19"/>
  <c r="J99" i="19" s="1"/>
  <c r="J12" i="19"/>
  <c r="K12" i="19" s="1"/>
  <c r="L12" i="19" s="1"/>
  <c r="I13" i="19"/>
  <c r="I14" i="19" s="1"/>
  <c r="C27" i="19"/>
  <c r="D27" i="19"/>
  <c r="E27" i="19"/>
  <c r="F27" i="19"/>
  <c r="G27" i="19"/>
  <c r="I32" i="19"/>
  <c r="C46" i="19"/>
  <c r="D46" i="19"/>
  <c r="E46" i="19"/>
  <c r="F46" i="19"/>
  <c r="G46" i="19"/>
  <c r="J48" i="19"/>
  <c r="K48" i="19" s="1"/>
  <c r="L48" i="19" s="1"/>
  <c r="M48" i="19" s="1"/>
  <c r="I49" i="19"/>
  <c r="I51" i="19" s="1"/>
  <c r="L49" i="19"/>
  <c r="C63" i="19"/>
  <c r="D63" i="19"/>
  <c r="E63" i="19"/>
  <c r="F63" i="19"/>
  <c r="G63" i="19"/>
  <c r="J66" i="19"/>
  <c r="I67" i="19"/>
  <c r="I69" i="19" s="1"/>
  <c r="I71" i="19"/>
  <c r="I166" i="19" s="1"/>
  <c r="I73" i="19"/>
  <c r="I74" i="19"/>
  <c r="C81" i="19"/>
  <c r="D81" i="19"/>
  <c r="E81" i="19"/>
  <c r="F81" i="19"/>
  <c r="G81" i="19"/>
  <c r="D83" i="19"/>
  <c r="E83" i="19" s="1"/>
  <c r="F83" i="19" s="1"/>
  <c r="G83" i="19" s="1"/>
  <c r="I83" i="19"/>
  <c r="I85" i="19" s="1"/>
  <c r="C97" i="19"/>
  <c r="D97" i="19"/>
  <c r="E97" i="19"/>
  <c r="F97" i="19"/>
  <c r="G97" i="19"/>
  <c r="D99" i="19"/>
  <c r="E99" i="19" s="1"/>
  <c r="F99" i="19" s="1"/>
  <c r="G99" i="19" s="1"/>
  <c r="I99" i="19"/>
  <c r="I101" i="19" s="1"/>
  <c r="C113" i="19"/>
  <c r="D113" i="19"/>
  <c r="E113" i="19"/>
  <c r="F113" i="19"/>
  <c r="G113" i="19"/>
  <c r="C115" i="19"/>
  <c r="D115" i="19"/>
  <c r="E115" i="19" s="1"/>
  <c r="C116" i="19"/>
  <c r="D116" i="19" s="1"/>
  <c r="D117" i="19"/>
  <c r="E117" i="19" s="1"/>
  <c r="F117" i="19" s="1"/>
  <c r="G117" i="19" s="1"/>
  <c r="D118" i="19"/>
  <c r="E118" i="19" s="1"/>
  <c r="F118" i="19" s="1"/>
  <c r="D119" i="19"/>
  <c r="E119" i="19" s="1"/>
  <c r="D120" i="19"/>
  <c r="D121" i="19"/>
  <c r="E121" i="19" s="1"/>
  <c r="F121" i="19" s="1"/>
  <c r="G121" i="19" s="1"/>
  <c r="D122" i="19"/>
  <c r="E122" i="19" s="1"/>
  <c r="D123" i="19"/>
  <c r="D124" i="19"/>
  <c r="D125" i="19"/>
  <c r="E125" i="19" s="1"/>
  <c r="F125" i="19" s="1"/>
  <c r="G125" i="19" s="1"/>
  <c r="D126" i="19"/>
  <c r="E126" i="19" s="1"/>
  <c r="F126" i="19" s="1"/>
  <c r="D127" i="19"/>
  <c r="E127" i="19" s="1"/>
  <c r="C131" i="19"/>
  <c r="D131" i="19" s="1"/>
  <c r="E131" i="19" s="1"/>
  <c r="F131" i="19" s="1"/>
  <c r="G131" i="19" s="1"/>
  <c r="H131" i="19"/>
  <c r="H147" i="19" s="1"/>
  <c r="H163" i="19" s="1"/>
  <c r="C132" i="19"/>
  <c r="D132" i="19" s="1"/>
  <c r="E132" i="19" s="1"/>
  <c r="F132" i="19" s="1"/>
  <c r="G132" i="19" s="1"/>
  <c r="H132" i="19"/>
  <c r="H148" i="19" s="1"/>
  <c r="H164" i="19" s="1"/>
  <c r="D133" i="19"/>
  <c r="E133" i="19" s="1"/>
  <c r="F133" i="19" s="1"/>
  <c r="G133" i="19" s="1"/>
  <c r="H133" i="19"/>
  <c r="H149" i="19" s="1"/>
  <c r="H165" i="19" s="1"/>
  <c r="D134" i="19"/>
  <c r="E134" i="19" s="1"/>
  <c r="F134" i="19" s="1"/>
  <c r="G134" i="19" s="1"/>
  <c r="H134" i="19"/>
  <c r="H150" i="19" s="1"/>
  <c r="H166" i="19" s="1"/>
  <c r="D135" i="19"/>
  <c r="E135" i="19" s="1"/>
  <c r="F135" i="19" s="1"/>
  <c r="G135" i="19" s="1"/>
  <c r="H135" i="19"/>
  <c r="H151" i="19" s="1"/>
  <c r="H167" i="19" s="1"/>
  <c r="D136" i="19"/>
  <c r="E136" i="19" s="1"/>
  <c r="F136" i="19" s="1"/>
  <c r="G136" i="19" s="1"/>
  <c r="H136" i="19"/>
  <c r="D137" i="19"/>
  <c r="E137" i="19" s="1"/>
  <c r="F137" i="19" s="1"/>
  <c r="G137" i="19" s="1"/>
  <c r="H137" i="19"/>
  <c r="H153" i="19" s="1"/>
  <c r="H169" i="19" s="1"/>
  <c r="D138" i="19"/>
  <c r="E138" i="19" s="1"/>
  <c r="F138" i="19" s="1"/>
  <c r="G138" i="19" s="1"/>
  <c r="H138" i="19"/>
  <c r="H154" i="19" s="1"/>
  <c r="H170" i="19" s="1"/>
  <c r="D139" i="19"/>
  <c r="E139" i="19" s="1"/>
  <c r="F139" i="19" s="1"/>
  <c r="G139" i="19" s="1"/>
  <c r="H139" i="19"/>
  <c r="H155" i="19" s="1"/>
  <c r="H171" i="19" s="1"/>
  <c r="D140" i="19"/>
  <c r="E140" i="19" s="1"/>
  <c r="F140" i="19" s="1"/>
  <c r="G140" i="19" s="1"/>
  <c r="H140" i="19"/>
  <c r="H156" i="19" s="1"/>
  <c r="H172" i="19" s="1"/>
  <c r="D141" i="19"/>
  <c r="E141" i="19" s="1"/>
  <c r="F141" i="19" s="1"/>
  <c r="G141" i="19" s="1"/>
  <c r="H141" i="19"/>
  <c r="H157" i="19" s="1"/>
  <c r="H173" i="19" s="1"/>
  <c r="D142" i="19"/>
  <c r="E142" i="19" s="1"/>
  <c r="F142" i="19" s="1"/>
  <c r="G142" i="19" s="1"/>
  <c r="H142" i="19"/>
  <c r="H158" i="19" s="1"/>
  <c r="H174" i="19" s="1"/>
  <c r="D143" i="19"/>
  <c r="E143" i="19" s="1"/>
  <c r="F143" i="19" s="1"/>
  <c r="G143" i="19" s="1"/>
  <c r="H143" i="19"/>
  <c r="C147" i="19"/>
  <c r="D147" i="19" s="1"/>
  <c r="E147" i="19" s="1"/>
  <c r="F147" i="19" s="1"/>
  <c r="G147" i="19" s="1"/>
  <c r="C148" i="19"/>
  <c r="D148" i="19" s="1"/>
  <c r="E148" i="19" s="1"/>
  <c r="F148" i="19" s="1"/>
  <c r="G148" i="19" s="1"/>
  <c r="D149" i="19"/>
  <c r="E149" i="19" s="1"/>
  <c r="F149" i="19" s="1"/>
  <c r="G149" i="19" s="1"/>
  <c r="D150" i="19"/>
  <c r="E150" i="19" s="1"/>
  <c r="F150" i="19" s="1"/>
  <c r="G150" i="19" s="1"/>
  <c r="D151" i="19"/>
  <c r="E151" i="19" s="1"/>
  <c r="F151" i="19" s="1"/>
  <c r="G151" i="19" s="1"/>
  <c r="D152" i="19"/>
  <c r="E152" i="19" s="1"/>
  <c r="F152" i="19" s="1"/>
  <c r="G152" i="19" s="1"/>
  <c r="H152" i="19"/>
  <c r="H168" i="19" s="1"/>
  <c r="D153" i="19"/>
  <c r="E153" i="19" s="1"/>
  <c r="F153" i="19" s="1"/>
  <c r="G153" i="19" s="1"/>
  <c r="D154" i="19"/>
  <c r="E154" i="19" s="1"/>
  <c r="F154" i="19" s="1"/>
  <c r="G154" i="19" s="1"/>
  <c r="D155" i="19"/>
  <c r="E155" i="19" s="1"/>
  <c r="F155" i="19" s="1"/>
  <c r="G155" i="19" s="1"/>
  <c r="D156" i="19"/>
  <c r="E156" i="19" s="1"/>
  <c r="F156" i="19" s="1"/>
  <c r="G156" i="19" s="1"/>
  <c r="D157" i="19"/>
  <c r="E157" i="19" s="1"/>
  <c r="F157" i="19" s="1"/>
  <c r="G157" i="19" s="1"/>
  <c r="D158" i="19"/>
  <c r="E158" i="19" s="1"/>
  <c r="F158" i="19" s="1"/>
  <c r="G158" i="19" s="1"/>
  <c r="D159" i="19"/>
  <c r="E159" i="19" s="1"/>
  <c r="F159" i="19" s="1"/>
  <c r="G159" i="19" s="1"/>
  <c r="H159" i="19"/>
  <c r="H175" i="19" s="1"/>
  <c r="C163" i="19"/>
  <c r="D163" i="19" s="1"/>
  <c r="E163" i="19" s="1"/>
  <c r="F163" i="19" s="1"/>
  <c r="G163" i="19" s="1"/>
  <c r="C164" i="19"/>
  <c r="D164" i="19" s="1"/>
  <c r="E164" i="19" s="1"/>
  <c r="F164" i="19" s="1"/>
  <c r="G164" i="19" s="1"/>
  <c r="D165" i="19"/>
  <c r="E165" i="19" s="1"/>
  <c r="F165" i="19" s="1"/>
  <c r="G165" i="19" s="1"/>
  <c r="D166" i="19"/>
  <c r="E166" i="19" s="1"/>
  <c r="F166" i="19" s="1"/>
  <c r="G166" i="19" s="1"/>
  <c r="D167" i="19"/>
  <c r="E167" i="19" s="1"/>
  <c r="F167" i="19" s="1"/>
  <c r="G167" i="19" s="1"/>
  <c r="D168" i="19"/>
  <c r="E168" i="19" s="1"/>
  <c r="F168" i="19" s="1"/>
  <c r="G168" i="19" s="1"/>
  <c r="I168" i="19"/>
  <c r="D169" i="19"/>
  <c r="E169" i="19" s="1"/>
  <c r="F169" i="19" s="1"/>
  <c r="G169" i="19" s="1"/>
  <c r="I169" i="19"/>
  <c r="D170" i="19"/>
  <c r="E170" i="19" s="1"/>
  <c r="F170" i="19" s="1"/>
  <c r="G170" i="19" s="1"/>
  <c r="D171" i="19"/>
  <c r="E171" i="19" s="1"/>
  <c r="F171" i="19" s="1"/>
  <c r="G171" i="19" s="1"/>
  <c r="D172" i="19"/>
  <c r="E172" i="19" s="1"/>
  <c r="F172" i="19" s="1"/>
  <c r="G172" i="19" s="1"/>
  <c r="D173" i="19"/>
  <c r="E173" i="19" s="1"/>
  <c r="F173" i="19" s="1"/>
  <c r="G173" i="19" s="1"/>
  <c r="D174" i="19"/>
  <c r="E174" i="19" s="1"/>
  <c r="F174" i="19" s="1"/>
  <c r="G174" i="19" s="1"/>
  <c r="D175" i="19"/>
  <c r="E175" i="19" s="1"/>
  <c r="F175" i="19" s="1"/>
  <c r="G175" i="19" s="1"/>
  <c r="C183" i="19"/>
  <c r="D183" i="19"/>
  <c r="E183" i="19"/>
  <c r="F183" i="19"/>
  <c r="G183" i="19"/>
  <c r="U190" i="19"/>
  <c r="C5" i="4"/>
  <c r="F30" i="4"/>
  <c r="G30" i="4" s="1"/>
  <c r="H30" i="4" s="1"/>
  <c r="I30" i="4" s="1"/>
  <c r="J30" i="4" s="1"/>
  <c r="K30" i="4" s="1"/>
  <c r="L30" i="4" s="1"/>
  <c r="M30" i="4" s="1"/>
  <c r="N30" i="4" s="1"/>
  <c r="Q30" i="4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D30" i="4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AQ30" i="4"/>
  <c r="AR30" i="4" s="1"/>
  <c r="AS30" i="4" s="1"/>
  <c r="AT30" i="4" s="1"/>
  <c r="AU30" i="4" s="1"/>
  <c r="AV30" i="4" s="1"/>
  <c r="AW30" i="4" s="1"/>
  <c r="AX30" i="4" s="1"/>
  <c r="AY30" i="4" s="1"/>
  <c r="AZ30" i="4" s="1"/>
  <c r="BA30" i="4" s="1"/>
  <c r="BD30" i="4"/>
  <c r="BE30" i="4" s="1"/>
  <c r="BF30" i="4" s="1"/>
  <c r="BG30" i="4" s="1"/>
  <c r="BH30" i="4" s="1"/>
  <c r="BI30" i="4" s="1"/>
  <c r="BJ30" i="4" s="1"/>
  <c r="BK30" i="4" s="1"/>
  <c r="BL30" i="4" s="1"/>
  <c r="BM30" i="4" s="1"/>
  <c r="BN30" i="4" s="1"/>
  <c r="F47" i="4"/>
  <c r="G47" i="4" s="1"/>
  <c r="H47" i="4" s="1"/>
  <c r="I47" i="4" s="1"/>
  <c r="J47" i="4" s="1"/>
  <c r="K47" i="4" s="1"/>
  <c r="L47" i="4" s="1"/>
  <c r="M47" i="4" s="1"/>
  <c r="N47" i="4" s="1"/>
  <c r="Q47" i="4"/>
  <c r="R47" i="4" s="1"/>
  <c r="S47" i="4" s="1"/>
  <c r="T47" i="4" s="1"/>
  <c r="U47" i="4" s="1"/>
  <c r="V47" i="4" s="1"/>
  <c r="W47" i="4" s="1"/>
  <c r="X47" i="4" s="1"/>
  <c r="Y47" i="4" s="1"/>
  <c r="Z47" i="4" s="1"/>
  <c r="AA47" i="4" s="1"/>
  <c r="AD47" i="4"/>
  <c r="AE47" i="4" s="1"/>
  <c r="AF47" i="4" s="1"/>
  <c r="AG47" i="4" s="1"/>
  <c r="AH47" i="4" s="1"/>
  <c r="AI47" i="4" s="1"/>
  <c r="AJ47" i="4" s="1"/>
  <c r="AK47" i="4" s="1"/>
  <c r="AL47" i="4" s="1"/>
  <c r="AM47" i="4" s="1"/>
  <c r="AN47" i="4" s="1"/>
  <c r="AQ47" i="4"/>
  <c r="AR47" i="4" s="1"/>
  <c r="AS47" i="4" s="1"/>
  <c r="AT47" i="4" s="1"/>
  <c r="AU47" i="4" s="1"/>
  <c r="AV47" i="4" s="1"/>
  <c r="AW47" i="4" s="1"/>
  <c r="AX47" i="4" s="1"/>
  <c r="AY47" i="4" s="1"/>
  <c r="AZ47" i="4" s="1"/>
  <c r="BA47" i="4" s="1"/>
  <c r="BD47" i="4"/>
  <c r="BE47" i="4" s="1"/>
  <c r="BF47" i="4" s="1"/>
  <c r="BG47" i="4" s="1"/>
  <c r="BH47" i="4" s="1"/>
  <c r="BI47" i="4" s="1"/>
  <c r="BJ47" i="4" s="1"/>
  <c r="BK47" i="4" s="1"/>
  <c r="BL47" i="4" s="1"/>
  <c r="BM47" i="4" s="1"/>
  <c r="BN47" i="4" s="1"/>
  <c r="D53" i="4"/>
  <c r="V53" i="4"/>
  <c r="W53" i="4" s="1"/>
  <c r="X53" i="4" s="1"/>
  <c r="Y53" i="4" s="1"/>
  <c r="Z53" i="4" s="1"/>
  <c r="AA53" i="4" s="1"/>
  <c r="AC53" i="4" s="1"/>
  <c r="D54" i="4"/>
  <c r="E55" i="4"/>
  <c r="F55" i="4" s="1"/>
  <c r="D56" i="4"/>
  <c r="E56" i="4" s="1"/>
  <c r="F56" i="4" s="1"/>
  <c r="D57" i="4"/>
  <c r="E57" i="4" s="1"/>
  <c r="F57" i="4" s="1"/>
  <c r="D58" i="4"/>
  <c r="E58" i="4" s="1"/>
  <c r="F58" i="4" s="1"/>
  <c r="D59" i="4"/>
  <c r="E59" i="4" s="1"/>
  <c r="F59" i="4" s="1"/>
  <c r="D60" i="4"/>
  <c r="E60" i="4" s="1"/>
  <c r="F60" i="4" s="1"/>
  <c r="F64" i="4"/>
  <c r="G64" i="4" s="1"/>
  <c r="H64" i="4" s="1"/>
  <c r="I64" i="4" s="1"/>
  <c r="J64" i="4" s="1"/>
  <c r="K64" i="4" s="1"/>
  <c r="L64" i="4" s="1"/>
  <c r="M64" i="4" s="1"/>
  <c r="N64" i="4" s="1"/>
  <c r="Q64" i="4"/>
  <c r="R64" i="4" s="1"/>
  <c r="S64" i="4" s="1"/>
  <c r="T64" i="4" s="1"/>
  <c r="U64" i="4" s="1"/>
  <c r="V64" i="4" s="1"/>
  <c r="W64" i="4" s="1"/>
  <c r="X64" i="4" s="1"/>
  <c r="Y64" i="4" s="1"/>
  <c r="Z64" i="4" s="1"/>
  <c r="AA64" i="4" s="1"/>
  <c r="AD64" i="4"/>
  <c r="AE64" i="4" s="1"/>
  <c r="AF64" i="4" s="1"/>
  <c r="AG64" i="4" s="1"/>
  <c r="AH64" i="4" s="1"/>
  <c r="AI64" i="4" s="1"/>
  <c r="AJ64" i="4" s="1"/>
  <c r="AK64" i="4" s="1"/>
  <c r="AL64" i="4" s="1"/>
  <c r="AM64" i="4" s="1"/>
  <c r="AN64" i="4" s="1"/>
  <c r="AQ64" i="4"/>
  <c r="AR64" i="4" s="1"/>
  <c r="AS64" i="4" s="1"/>
  <c r="AT64" i="4" s="1"/>
  <c r="AU64" i="4" s="1"/>
  <c r="AV64" i="4" s="1"/>
  <c r="AW64" i="4" s="1"/>
  <c r="AX64" i="4" s="1"/>
  <c r="AY64" i="4" s="1"/>
  <c r="AZ64" i="4" s="1"/>
  <c r="BA64" i="4" s="1"/>
  <c r="BD64" i="4"/>
  <c r="BE64" i="4" s="1"/>
  <c r="BF64" i="4" s="1"/>
  <c r="BG64" i="4" s="1"/>
  <c r="BH64" i="4" s="1"/>
  <c r="BI64" i="4" s="1"/>
  <c r="BJ64" i="4" s="1"/>
  <c r="BK64" i="4" s="1"/>
  <c r="BL64" i="4" s="1"/>
  <c r="BM64" i="4" s="1"/>
  <c r="BN64" i="4" s="1"/>
  <c r="V81" i="4"/>
  <c r="V91" i="4" s="1"/>
  <c r="V145" i="4" s="1"/>
  <c r="BP88" i="4"/>
  <c r="BQ88" i="4"/>
  <c r="BR88" i="4"/>
  <c r="BS88" i="4"/>
  <c r="BT88" i="4"/>
  <c r="F94" i="4"/>
  <c r="G94" i="4" s="1"/>
  <c r="H94" i="4" s="1"/>
  <c r="I94" i="4" s="1"/>
  <c r="J94" i="4" s="1"/>
  <c r="K94" i="4" s="1"/>
  <c r="L94" i="4" s="1"/>
  <c r="M94" i="4" s="1"/>
  <c r="N94" i="4" s="1"/>
  <c r="Q94" i="4"/>
  <c r="R94" i="4" s="1"/>
  <c r="S94" i="4" s="1"/>
  <c r="T94" i="4" s="1"/>
  <c r="U94" i="4" s="1"/>
  <c r="V94" i="4" s="1"/>
  <c r="W94" i="4" s="1"/>
  <c r="X94" i="4" s="1"/>
  <c r="Y94" i="4" s="1"/>
  <c r="Z94" i="4" s="1"/>
  <c r="AA94" i="4" s="1"/>
  <c r="AD94" i="4"/>
  <c r="AE94" i="4" s="1"/>
  <c r="AF94" i="4" s="1"/>
  <c r="AG94" i="4" s="1"/>
  <c r="AH94" i="4" s="1"/>
  <c r="AI94" i="4" s="1"/>
  <c r="AJ94" i="4" s="1"/>
  <c r="AK94" i="4" s="1"/>
  <c r="AL94" i="4" s="1"/>
  <c r="AM94" i="4" s="1"/>
  <c r="AN94" i="4" s="1"/>
  <c r="AQ94" i="4"/>
  <c r="AR94" i="4" s="1"/>
  <c r="AS94" i="4" s="1"/>
  <c r="AT94" i="4" s="1"/>
  <c r="AU94" i="4" s="1"/>
  <c r="AV94" i="4" s="1"/>
  <c r="AW94" i="4" s="1"/>
  <c r="AX94" i="4" s="1"/>
  <c r="AY94" i="4" s="1"/>
  <c r="AZ94" i="4" s="1"/>
  <c r="BA94" i="4" s="1"/>
  <c r="BD94" i="4"/>
  <c r="BE94" i="4" s="1"/>
  <c r="BF94" i="4" s="1"/>
  <c r="BG94" i="4" s="1"/>
  <c r="BH94" i="4" s="1"/>
  <c r="BI94" i="4" s="1"/>
  <c r="BJ94" i="4" s="1"/>
  <c r="BK94" i="4" s="1"/>
  <c r="BL94" i="4" s="1"/>
  <c r="BM94" i="4" s="1"/>
  <c r="BN94" i="4" s="1"/>
  <c r="C68" i="4"/>
  <c r="D98" i="4"/>
  <c r="E98" i="4" s="1"/>
  <c r="W98" i="4"/>
  <c r="B99" i="4"/>
  <c r="B120" i="4" s="1"/>
  <c r="B100" i="4"/>
  <c r="B121" i="4" s="1"/>
  <c r="V70" i="4"/>
  <c r="W100" i="4"/>
  <c r="B103" i="4"/>
  <c r="B124" i="4" s="1"/>
  <c r="B104" i="4"/>
  <c r="B125" i="4" s="1"/>
  <c r="B94" i="17" s="1"/>
  <c r="B107" i="4"/>
  <c r="B128" i="4" s="1"/>
  <c r="V107" i="4"/>
  <c r="V79" i="4" s="1"/>
  <c r="B109" i="4"/>
  <c r="B130" i="4" s="1"/>
  <c r="W109" i="4"/>
  <c r="X109" i="4" s="1"/>
  <c r="B112" i="4"/>
  <c r="B133" i="4" s="1"/>
  <c r="AC112" i="4"/>
  <c r="AC85" i="4" s="1"/>
  <c r="AC86" i="4" s="1"/>
  <c r="F115" i="4"/>
  <c r="G115" i="4" s="1"/>
  <c r="H115" i="4" s="1"/>
  <c r="I115" i="4" s="1"/>
  <c r="J115" i="4" s="1"/>
  <c r="K115" i="4" s="1"/>
  <c r="L115" i="4" s="1"/>
  <c r="M115" i="4" s="1"/>
  <c r="N115" i="4" s="1"/>
  <c r="Q115" i="4"/>
  <c r="R115" i="4" s="1"/>
  <c r="S115" i="4" s="1"/>
  <c r="T115" i="4" s="1"/>
  <c r="U115" i="4" s="1"/>
  <c r="V115" i="4" s="1"/>
  <c r="W115" i="4" s="1"/>
  <c r="X115" i="4" s="1"/>
  <c r="Y115" i="4" s="1"/>
  <c r="Z115" i="4" s="1"/>
  <c r="AA115" i="4" s="1"/>
  <c r="AD115" i="4"/>
  <c r="AE115" i="4" s="1"/>
  <c r="AF115" i="4" s="1"/>
  <c r="AG115" i="4" s="1"/>
  <c r="AH115" i="4" s="1"/>
  <c r="AI115" i="4" s="1"/>
  <c r="AJ115" i="4" s="1"/>
  <c r="AK115" i="4" s="1"/>
  <c r="AL115" i="4" s="1"/>
  <c r="AM115" i="4" s="1"/>
  <c r="AN115" i="4" s="1"/>
  <c r="AQ115" i="4"/>
  <c r="AR115" i="4" s="1"/>
  <c r="AS115" i="4" s="1"/>
  <c r="AT115" i="4" s="1"/>
  <c r="AU115" i="4" s="1"/>
  <c r="AV115" i="4" s="1"/>
  <c r="AW115" i="4" s="1"/>
  <c r="AX115" i="4" s="1"/>
  <c r="AY115" i="4" s="1"/>
  <c r="AZ115" i="4" s="1"/>
  <c r="BA115" i="4" s="1"/>
  <c r="BD115" i="4"/>
  <c r="BE115" i="4" s="1"/>
  <c r="BF115" i="4" s="1"/>
  <c r="BG115" i="4" s="1"/>
  <c r="BH115" i="4" s="1"/>
  <c r="BI115" i="4" s="1"/>
  <c r="BJ115" i="4" s="1"/>
  <c r="BK115" i="4" s="1"/>
  <c r="BL115" i="4" s="1"/>
  <c r="BM115" i="4" s="1"/>
  <c r="BN115" i="4" s="1"/>
  <c r="B119" i="4"/>
  <c r="D119" i="4"/>
  <c r="AQ119" i="4"/>
  <c r="AR119" i="4" s="1"/>
  <c r="AS119" i="4" s="1"/>
  <c r="BD119" i="4"/>
  <c r="BE119" i="4" s="1"/>
  <c r="BF119" i="4" s="1"/>
  <c r="W121" i="4"/>
  <c r="X121" i="4" s="1"/>
  <c r="Y121" i="4" s="1"/>
  <c r="Z121" i="4" s="1"/>
  <c r="AA121" i="4" s="1"/>
  <c r="AB121" i="4" s="1"/>
  <c r="A123" i="4"/>
  <c r="D124" i="4"/>
  <c r="Q124" i="4"/>
  <c r="R124" i="4" s="1"/>
  <c r="S124" i="4" s="1"/>
  <c r="T124" i="4" s="1"/>
  <c r="U124" i="4" s="1"/>
  <c r="W124" i="4"/>
  <c r="X124" i="4" s="1"/>
  <c r="AD124" i="4"/>
  <c r="AE124" i="4" s="1"/>
  <c r="AF124" i="4" s="1"/>
  <c r="AG124" i="4" s="1"/>
  <c r="AH124" i="4" s="1"/>
  <c r="AI124" i="4" s="1"/>
  <c r="AJ124" i="4" s="1"/>
  <c r="AK124" i="4" s="1"/>
  <c r="AL124" i="4" s="1"/>
  <c r="AM124" i="4" s="1"/>
  <c r="AN124" i="4" s="1"/>
  <c r="AO124" i="4" s="1"/>
  <c r="AQ124" i="4"/>
  <c r="AR124" i="4" s="1"/>
  <c r="AS124" i="4" s="1"/>
  <c r="AT124" i="4" s="1"/>
  <c r="AU124" i="4" s="1"/>
  <c r="AV124" i="4" s="1"/>
  <c r="AW124" i="4" s="1"/>
  <c r="AX124" i="4" s="1"/>
  <c r="AY124" i="4" s="1"/>
  <c r="AZ124" i="4" s="1"/>
  <c r="BA124" i="4" s="1"/>
  <c r="BB124" i="4" s="1"/>
  <c r="BD124" i="4"/>
  <c r="BE124" i="4" s="1"/>
  <c r="BF124" i="4" s="1"/>
  <c r="BG124" i="4" s="1"/>
  <c r="BH124" i="4" s="1"/>
  <c r="BI124" i="4" s="1"/>
  <c r="BJ124" i="4" s="1"/>
  <c r="BK124" i="4" s="1"/>
  <c r="BL124" i="4" s="1"/>
  <c r="BM124" i="4" s="1"/>
  <c r="BN124" i="4" s="1"/>
  <c r="BO124" i="4" s="1"/>
  <c r="W125" i="4"/>
  <c r="X125" i="4" s="1"/>
  <c r="Y125" i="4" s="1"/>
  <c r="Z125" i="4" s="1"/>
  <c r="AA125" i="4" s="1"/>
  <c r="AB125" i="4" s="1"/>
  <c r="AD125" i="4"/>
  <c r="AE125" i="4" s="1"/>
  <c r="AF125" i="4" s="1"/>
  <c r="AG125" i="4" s="1"/>
  <c r="AH125" i="4" s="1"/>
  <c r="AI125" i="4" s="1"/>
  <c r="AJ125" i="4" s="1"/>
  <c r="AK125" i="4" s="1"/>
  <c r="AL125" i="4" s="1"/>
  <c r="AM125" i="4" s="1"/>
  <c r="AN125" i="4" s="1"/>
  <c r="AO125" i="4" s="1"/>
  <c r="E94" i="17" s="1"/>
  <c r="AQ125" i="4"/>
  <c r="AR125" i="4" s="1"/>
  <c r="AS125" i="4" s="1"/>
  <c r="AT125" i="4" s="1"/>
  <c r="AU125" i="4" s="1"/>
  <c r="AV125" i="4" s="1"/>
  <c r="AW125" i="4" s="1"/>
  <c r="AX125" i="4" s="1"/>
  <c r="AY125" i="4" s="1"/>
  <c r="AZ125" i="4" s="1"/>
  <c r="BA125" i="4" s="1"/>
  <c r="BB125" i="4" s="1"/>
  <c r="BD125" i="4"/>
  <c r="BE125" i="4" s="1"/>
  <c r="BF125" i="4" s="1"/>
  <c r="BG125" i="4" s="1"/>
  <c r="BH125" i="4" s="1"/>
  <c r="BI125" i="4" s="1"/>
  <c r="BJ125" i="4" s="1"/>
  <c r="BK125" i="4" s="1"/>
  <c r="BL125" i="4" s="1"/>
  <c r="BM125" i="4" s="1"/>
  <c r="BN125" i="4" s="1"/>
  <c r="A127" i="4"/>
  <c r="W128" i="4"/>
  <c r="X128" i="4" s="1"/>
  <c r="Y128" i="4" s="1"/>
  <c r="Z128" i="4" s="1"/>
  <c r="AA128" i="4" s="1"/>
  <c r="AB128" i="4" s="1"/>
  <c r="AQ128" i="4"/>
  <c r="AR128" i="4" s="1"/>
  <c r="AS128" i="4" s="1"/>
  <c r="AT128" i="4" s="1"/>
  <c r="AU128" i="4" s="1"/>
  <c r="AV128" i="4" s="1"/>
  <c r="AW128" i="4" s="1"/>
  <c r="AX128" i="4" s="1"/>
  <c r="AY128" i="4" s="1"/>
  <c r="AZ128" i="4" s="1"/>
  <c r="BA128" i="4" s="1"/>
  <c r="BB128" i="4" s="1"/>
  <c r="B129" i="4"/>
  <c r="D129" i="4"/>
  <c r="E129" i="4" s="1"/>
  <c r="F129" i="4" s="1"/>
  <c r="G129" i="4" s="1"/>
  <c r="H129" i="4" s="1"/>
  <c r="I129" i="4" s="1"/>
  <c r="J129" i="4" s="1"/>
  <c r="K129" i="4" s="1"/>
  <c r="L129" i="4" s="1"/>
  <c r="M129" i="4" s="1"/>
  <c r="N129" i="4" s="1"/>
  <c r="O129" i="4" s="1"/>
  <c r="Q129" i="4"/>
  <c r="R129" i="4" s="1"/>
  <c r="S129" i="4" s="1"/>
  <c r="T129" i="4" s="1"/>
  <c r="U129" i="4" s="1"/>
  <c r="W129" i="4"/>
  <c r="X129" i="4" s="1"/>
  <c r="Y129" i="4" s="1"/>
  <c r="Z129" i="4" s="1"/>
  <c r="AA129" i="4" s="1"/>
  <c r="AB129" i="4" s="1"/>
  <c r="AD129" i="4"/>
  <c r="AE129" i="4" s="1"/>
  <c r="AF129" i="4" s="1"/>
  <c r="AG129" i="4" s="1"/>
  <c r="AH129" i="4" s="1"/>
  <c r="AI129" i="4" s="1"/>
  <c r="AJ129" i="4" s="1"/>
  <c r="AK129" i="4" s="1"/>
  <c r="AL129" i="4" s="1"/>
  <c r="AM129" i="4" s="1"/>
  <c r="AN129" i="4" s="1"/>
  <c r="AO129" i="4" s="1"/>
  <c r="AQ129" i="4"/>
  <c r="AR129" i="4" s="1"/>
  <c r="AS129" i="4" s="1"/>
  <c r="AT129" i="4" s="1"/>
  <c r="AU129" i="4" s="1"/>
  <c r="AV129" i="4" s="1"/>
  <c r="AW129" i="4" s="1"/>
  <c r="AX129" i="4" s="1"/>
  <c r="AY129" i="4" s="1"/>
  <c r="AZ129" i="4" s="1"/>
  <c r="BA129" i="4" s="1"/>
  <c r="BB129" i="4" s="1"/>
  <c r="BD129" i="4"/>
  <c r="BE129" i="4" s="1"/>
  <c r="BF129" i="4" s="1"/>
  <c r="BG129" i="4" s="1"/>
  <c r="BH129" i="4" s="1"/>
  <c r="BI129" i="4" s="1"/>
  <c r="BJ129" i="4" s="1"/>
  <c r="BK129" i="4" s="1"/>
  <c r="BL129" i="4" s="1"/>
  <c r="BM129" i="4" s="1"/>
  <c r="BN129" i="4" s="1"/>
  <c r="BO129" i="4" s="1"/>
  <c r="W130" i="4"/>
  <c r="X130" i="4" s="1"/>
  <c r="Y130" i="4" s="1"/>
  <c r="Z130" i="4" s="1"/>
  <c r="AA130" i="4" s="1"/>
  <c r="AB130" i="4" s="1"/>
  <c r="AD133" i="4"/>
  <c r="AE133" i="4" s="1"/>
  <c r="AF133" i="4" s="1"/>
  <c r="AG133" i="4" s="1"/>
  <c r="AH133" i="4" s="1"/>
  <c r="AI133" i="4" s="1"/>
  <c r="AJ133" i="4" s="1"/>
  <c r="AK133" i="4" s="1"/>
  <c r="AL133" i="4" s="1"/>
  <c r="AM133" i="4" s="1"/>
  <c r="AN133" i="4" s="1"/>
  <c r="AO133" i="4" s="1"/>
  <c r="AQ133" i="4"/>
  <c r="AR133" i="4" s="1"/>
  <c r="AS133" i="4" s="1"/>
  <c r="AT133" i="4" s="1"/>
  <c r="AU133" i="4" s="1"/>
  <c r="AV133" i="4" s="1"/>
  <c r="AW133" i="4" s="1"/>
  <c r="AX133" i="4" s="1"/>
  <c r="AY133" i="4" s="1"/>
  <c r="AZ133" i="4" s="1"/>
  <c r="BA133" i="4" s="1"/>
  <c r="BB133" i="4" s="1"/>
  <c r="BD133" i="4"/>
  <c r="BE133" i="4" s="1"/>
  <c r="BF133" i="4" s="1"/>
  <c r="BG133" i="4" s="1"/>
  <c r="BH133" i="4" s="1"/>
  <c r="BI133" i="4" s="1"/>
  <c r="BJ133" i="4" s="1"/>
  <c r="BK133" i="4" s="1"/>
  <c r="BL133" i="4" s="1"/>
  <c r="BM133" i="4" s="1"/>
  <c r="BN133" i="4" s="1"/>
  <c r="BO133" i="4" s="1"/>
  <c r="C134" i="4"/>
  <c r="F137" i="4"/>
  <c r="G137" i="4" s="1"/>
  <c r="H137" i="4" s="1"/>
  <c r="I137" i="4" s="1"/>
  <c r="J137" i="4" s="1"/>
  <c r="K137" i="4" s="1"/>
  <c r="L137" i="4" s="1"/>
  <c r="M137" i="4" s="1"/>
  <c r="N137" i="4" s="1"/>
  <c r="Q137" i="4"/>
  <c r="R137" i="4" s="1"/>
  <c r="S137" i="4" s="1"/>
  <c r="T137" i="4" s="1"/>
  <c r="U137" i="4" s="1"/>
  <c r="V137" i="4" s="1"/>
  <c r="W137" i="4" s="1"/>
  <c r="X137" i="4" s="1"/>
  <c r="Y137" i="4" s="1"/>
  <c r="Z137" i="4" s="1"/>
  <c r="AA137" i="4" s="1"/>
  <c r="AD137" i="4"/>
  <c r="AE137" i="4" s="1"/>
  <c r="AF137" i="4" s="1"/>
  <c r="AG137" i="4" s="1"/>
  <c r="AH137" i="4" s="1"/>
  <c r="AI137" i="4" s="1"/>
  <c r="AJ137" i="4" s="1"/>
  <c r="AK137" i="4" s="1"/>
  <c r="AL137" i="4" s="1"/>
  <c r="AM137" i="4" s="1"/>
  <c r="AN137" i="4" s="1"/>
  <c r="AQ137" i="4"/>
  <c r="AR137" i="4" s="1"/>
  <c r="AS137" i="4" s="1"/>
  <c r="AT137" i="4" s="1"/>
  <c r="AU137" i="4" s="1"/>
  <c r="AV137" i="4" s="1"/>
  <c r="AW137" i="4" s="1"/>
  <c r="AX137" i="4" s="1"/>
  <c r="AY137" i="4" s="1"/>
  <c r="AZ137" i="4" s="1"/>
  <c r="BA137" i="4" s="1"/>
  <c r="BD137" i="4"/>
  <c r="BE137" i="4" s="1"/>
  <c r="BF137" i="4" s="1"/>
  <c r="BG137" i="4" s="1"/>
  <c r="BH137" i="4" s="1"/>
  <c r="BI137" i="4" s="1"/>
  <c r="BJ137" i="4" s="1"/>
  <c r="BK137" i="4" s="1"/>
  <c r="BL137" i="4" s="1"/>
  <c r="BM137" i="4" s="1"/>
  <c r="BN137" i="4" s="1"/>
  <c r="E140" i="4"/>
  <c r="F140" i="4" s="1"/>
  <c r="G140" i="4" s="1"/>
  <c r="H140" i="4" s="1"/>
  <c r="I140" i="4" s="1"/>
  <c r="J140" i="4" s="1"/>
  <c r="K140" i="4" s="1"/>
  <c r="L140" i="4" s="1"/>
  <c r="M140" i="4" s="1"/>
  <c r="N140" i="4" s="1"/>
  <c r="P140" i="4" s="1"/>
  <c r="D141" i="4"/>
  <c r="E141" i="4" s="1"/>
  <c r="F141" i="4" s="1"/>
  <c r="G141" i="4" s="1"/>
  <c r="H141" i="4" s="1"/>
  <c r="I141" i="4" s="1"/>
  <c r="J141" i="4" s="1"/>
  <c r="K141" i="4" s="1"/>
  <c r="L141" i="4" s="1"/>
  <c r="M141" i="4" s="1"/>
  <c r="N141" i="4" s="1"/>
  <c r="P141" i="4" s="1"/>
  <c r="W144" i="4"/>
  <c r="X144" i="4" s="1"/>
  <c r="Y144" i="4" s="1"/>
  <c r="Z144" i="4" s="1"/>
  <c r="AA144" i="4" s="1"/>
  <c r="AC144" i="4" s="1"/>
  <c r="D142" i="4"/>
  <c r="E142" i="4" s="1"/>
  <c r="F142" i="4" s="1"/>
  <c r="G142" i="4" s="1"/>
  <c r="H142" i="4" s="1"/>
  <c r="I142" i="4" s="1"/>
  <c r="J142" i="4" s="1"/>
  <c r="K142" i="4" s="1"/>
  <c r="L142" i="4" s="1"/>
  <c r="M142" i="4" s="1"/>
  <c r="N142" i="4" s="1"/>
  <c r="P142" i="4" s="1"/>
  <c r="AQ146" i="4"/>
  <c r="AR146" i="4" s="1"/>
  <c r="AS146" i="4" s="1"/>
  <c r="B3" i="8"/>
  <c r="B16" i="17"/>
  <c r="B36" i="17"/>
  <c r="B48" i="17"/>
  <c r="B47" i="17"/>
  <c r="B109" i="17"/>
  <c r="C22" i="17"/>
  <c r="B83" i="17"/>
  <c r="BC128" i="4" l="1"/>
  <c r="BD128" i="4" s="1"/>
  <c r="BE128" i="4" s="1"/>
  <c r="BF128" i="4" s="1"/>
  <c r="BG128" i="4" s="1"/>
  <c r="BH128" i="4" s="1"/>
  <c r="BI128" i="4" s="1"/>
  <c r="BJ128" i="4" s="1"/>
  <c r="BK128" i="4" s="1"/>
  <c r="BL128" i="4" s="1"/>
  <c r="BM128" i="4" s="1"/>
  <c r="BN128" i="4" s="1"/>
  <c r="BO128" i="4" s="1"/>
  <c r="C80" i="4"/>
  <c r="C89" i="4" s="1"/>
  <c r="C139" i="4" s="1"/>
  <c r="AC128" i="4"/>
  <c r="AD128" i="4" s="1"/>
  <c r="AE128" i="4" s="1"/>
  <c r="AF128" i="4" s="1"/>
  <c r="AG128" i="4" s="1"/>
  <c r="AH128" i="4" s="1"/>
  <c r="AI128" i="4" s="1"/>
  <c r="AJ128" i="4" s="1"/>
  <c r="AK128" i="4" s="1"/>
  <c r="AL128" i="4" s="1"/>
  <c r="AM128" i="4" s="1"/>
  <c r="AN128" i="4" s="1"/>
  <c r="AO128" i="4" s="1"/>
  <c r="AC121" i="4"/>
  <c r="AD121" i="4" s="1"/>
  <c r="AE121" i="4" s="1"/>
  <c r="AF121" i="4" s="1"/>
  <c r="AG121" i="4" s="1"/>
  <c r="AH121" i="4" s="1"/>
  <c r="AI121" i="4" s="1"/>
  <c r="AJ121" i="4" s="1"/>
  <c r="AK121" i="4" s="1"/>
  <c r="AL121" i="4" s="1"/>
  <c r="AM121" i="4" s="1"/>
  <c r="AN121" i="4" s="1"/>
  <c r="AC130" i="4"/>
  <c r="AD130" i="4" s="1"/>
  <c r="AE130" i="4" s="1"/>
  <c r="AF130" i="4" s="1"/>
  <c r="AG130" i="4" s="1"/>
  <c r="AH130" i="4" s="1"/>
  <c r="AI130" i="4" s="1"/>
  <c r="AJ130" i="4" s="1"/>
  <c r="AK130" i="4" s="1"/>
  <c r="AL130" i="4" s="1"/>
  <c r="AM130" i="4" s="1"/>
  <c r="AN130" i="4" s="1"/>
  <c r="AO130" i="4" s="1"/>
  <c r="BC130" i="4"/>
  <c r="BD130" i="4" s="1"/>
  <c r="BE130" i="4" s="1"/>
  <c r="BF130" i="4" s="1"/>
  <c r="BG130" i="4" s="1"/>
  <c r="BH130" i="4" s="1"/>
  <c r="BI130" i="4" s="1"/>
  <c r="BJ130" i="4" s="1"/>
  <c r="BK130" i="4" s="1"/>
  <c r="BL130" i="4" s="1"/>
  <c r="BM130" i="4" s="1"/>
  <c r="BN130" i="4" s="1"/>
  <c r="BO130" i="4" s="1"/>
  <c r="BB130" i="4"/>
  <c r="V68" i="4"/>
  <c r="W119" i="4"/>
  <c r="X119" i="4" s="1"/>
  <c r="Y119" i="4" s="1"/>
  <c r="Z119" i="4" s="1"/>
  <c r="AA119" i="4" s="1"/>
  <c r="W68" i="4"/>
  <c r="M29" i="19"/>
  <c r="L30" i="19"/>
  <c r="K49" i="19"/>
  <c r="K30" i="19"/>
  <c r="I70" i="19"/>
  <c r="I165" i="19" s="1"/>
  <c r="I19" i="19"/>
  <c r="I120" i="19" s="1"/>
  <c r="L31" i="19"/>
  <c r="M31" i="19" s="1"/>
  <c r="N31" i="19" s="1"/>
  <c r="O31" i="19" s="1"/>
  <c r="P31" i="19" s="1"/>
  <c r="Q31" i="19" s="1"/>
  <c r="R31" i="19" s="1"/>
  <c r="S31" i="19" s="1"/>
  <c r="T31" i="19" s="1"/>
  <c r="V31" i="19" s="1"/>
  <c r="J13" i="19"/>
  <c r="J20" i="19" s="1"/>
  <c r="J121" i="19" s="1"/>
  <c r="I115" i="19"/>
  <c r="J183" i="19"/>
  <c r="I164" i="19"/>
  <c r="I55" i="19"/>
  <c r="I152" i="19" s="1"/>
  <c r="J49" i="19"/>
  <c r="I17" i="19"/>
  <c r="I118" i="19" s="1"/>
  <c r="J32" i="19"/>
  <c r="I20" i="19"/>
  <c r="I121" i="19" s="1"/>
  <c r="I16" i="19"/>
  <c r="I117" i="19" s="1"/>
  <c r="F94" i="17"/>
  <c r="BO125" i="4"/>
  <c r="G94" i="17" s="1"/>
  <c r="D94" i="17"/>
  <c r="O140" i="4"/>
  <c r="D103" i="4"/>
  <c r="D74" i="4" s="1"/>
  <c r="D76" i="4" s="1"/>
  <c r="O141" i="4"/>
  <c r="AD112" i="4"/>
  <c r="AD85" i="4" s="1"/>
  <c r="AD86" i="4" s="1"/>
  <c r="O142" i="4"/>
  <c r="I183" i="19"/>
  <c r="I105" i="19"/>
  <c r="I102" i="19"/>
  <c r="I100" i="19"/>
  <c r="I87" i="19"/>
  <c r="K9" i="19"/>
  <c r="L9" i="19" s="1"/>
  <c r="M9" i="19" s="1"/>
  <c r="M99" i="19" s="1"/>
  <c r="K90" i="19"/>
  <c r="J83" i="19"/>
  <c r="J85" i="19" s="1"/>
  <c r="K182" i="19"/>
  <c r="K86" i="19"/>
  <c r="K87" i="19"/>
  <c r="I88" i="19"/>
  <c r="I84" i="19"/>
  <c r="I182" i="19"/>
  <c r="I90" i="19"/>
  <c r="I86" i="19"/>
  <c r="I89" i="19"/>
  <c r="AR143" i="4"/>
  <c r="AE143" i="4"/>
  <c r="X143" i="4"/>
  <c r="O143" i="4"/>
  <c r="E124" i="4"/>
  <c r="F124" i="4" s="1"/>
  <c r="L13" i="19"/>
  <c r="L15" i="19" s="1"/>
  <c r="L116" i="19" s="1"/>
  <c r="M12" i="19"/>
  <c r="M13" i="19" s="1"/>
  <c r="I39" i="19"/>
  <c r="I137" i="19" s="1"/>
  <c r="J100" i="19"/>
  <c r="J105" i="19"/>
  <c r="J101" i="19"/>
  <c r="J103" i="19"/>
  <c r="J104" i="19"/>
  <c r="L32" i="19"/>
  <c r="I52" i="19"/>
  <c r="I106" i="19"/>
  <c r="I104" i="19"/>
  <c r="I103" i="19"/>
  <c r="I56" i="19"/>
  <c r="I153" i="19" s="1"/>
  <c r="I18" i="19"/>
  <c r="I119" i="19" s="1"/>
  <c r="I15" i="19"/>
  <c r="I53" i="19"/>
  <c r="I150" i="19" s="1"/>
  <c r="AT146" i="4"/>
  <c r="AU146" i="4" s="1"/>
  <c r="AV146" i="4" s="1"/>
  <c r="AW146" i="4" s="1"/>
  <c r="AX146" i="4" s="1"/>
  <c r="AY146" i="4" s="1"/>
  <c r="AZ146" i="4" s="1"/>
  <c r="BA146" i="4" s="1"/>
  <c r="BC146" i="4" s="1"/>
  <c r="BD146" i="4" s="1"/>
  <c r="BE146" i="4" s="1"/>
  <c r="BF146" i="4" s="1"/>
  <c r="BG146" i="4" s="1"/>
  <c r="BH146" i="4" s="1"/>
  <c r="BI146" i="4" s="1"/>
  <c r="BJ146" i="4" s="1"/>
  <c r="BK146" i="4" s="1"/>
  <c r="BL146" i="4" s="1"/>
  <c r="BM146" i="4" s="1"/>
  <c r="BN146" i="4" s="1"/>
  <c r="W70" i="4"/>
  <c r="C82" i="4"/>
  <c r="D134" i="4"/>
  <c r="Q142" i="4"/>
  <c r="R142" i="4" s="1"/>
  <c r="S142" i="4" s="1"/>
  <c r="T142" i="4" s="1"/>
  <c r="U142" i="4" s="1"/>
  <c r="Q141" i="4"/>
  <c r="R141" i="4" s="1"/>
  <c r="S141" i="4" s="1"/>
  <c r="T141" i="4" s="1"/>
  <c r="U141" i="4" s="1"/>
  <c r="AD144" i="4"/>
  <c r="AE144" i="4" s="1"/>
  <c r="AF144" i="4" s="1"/>
  <c r="AG144" i="4" s="1"/>
  <c r="AH144" i="4" s="1"/>
  <c r="AI144" i="4" s="1"/>
  <c r="AJ144" i="4" s="1"/>
  <c r="AK144" i="4" s="1"/>
  <c r="AL144" i="4" s="1"/>
  <c r="AM144" i="4" s="1"/>
  <c r="AN144" i="4" s="1"/>
  <c r="AP144" i="4" s="1"/>
  <c r="E68" i="4"/>
  <c r="F98" i="4"/>
  <c r="AT119" i="4"/>
  <c r="X99" i="4"/>
  <c r="C71" i="4"/>
  <c r="AD53" i="4"/>
  <c r="AE53" i="4" s="1"/>
  <c r="AF53" i="4" s="1"/>
  <c r="AG53" i="4" s="1"/>
  <c r="AH53" i="4" s="1"/>
  <c r="AI53" i="4" s="1"/>
  <c r="AJ53" i="4" s="1"/>
  <c r="AK53" i="4" s="1"/>
  <c r="AL53" i="4" s="1"/>
  <c r="AM53" i="4" s="1"/>
  <c r="AN53" i="4" s="1"/>
  <c r="AP53" i="4" s="1"/>
  <c r="Q140" i="4"/>
  <c r="R140" i="4" s="1"/>
  <c r="S140" i="4" s="1"/>
  <c r="T140" i="4" s="1"/>
  <c r="U140" i="4" s="1"/>
  <c r="Y124" i="4"/>
  <c r="Z124" i="4" s="1"/>
  <c r="AA124" i="4" s="1"/>
  <c r="AB124" i="4" s="1"/>
  <c r="E80" i="4"/>
  <c r="F108" i="4"/>
  <c r="G59" i="4"/>
  <c r="H59" i="4" s="1"/>
  <c r="I59" i="4" s="1"/>
  <c r="J59" i="4" s="1"/>
  <c r="K59" i="4" s="1"/>
  <c r="L59" i="4" s="1"/>
  <c r="M59" i="4" s="1"/>
  <c r="N59" i="4" s="1"/>
  <c r="P59" i="4" s="1"/>
  <c r="G57" i="4"/>
  <c r="H57" i="4" s="1"/>
  <c r="I57" i="4" s="1"/>
  <c r="J57" i="4" s="1"/>
  <c r="K57" i="4" s="1"/>
  <c r="L57" i="4" s="1"/>
  <c r="M57" i="4" s="1"/>
  <c r="N57" i="4" s="1"/>
  <c r="P57" i="4" s="1"/>
  <c r="G55" i="4"/>
  <c r="H55" i="4" s="1"/>
  <c r="I55" i="4" s="1"/>
  <c r="J55" i="4" s="1"/>
  <c r="K55" i="4" s="1"/>
  <c r="L55" i="4" s="1"/>
  <c r="M55" i="4" s="1"/>
  <c r="N55" i="4" s="1"/>
  <c r="P55" i="4" s="1"/>
  <c r="G60" i="4"/>
  <c r="H60" i="4" s="1"/>
  <c r="I60" i="4" s="1"/>
  <c r="J60" i="4" s="1"/>
  <c r="K60" i="4" s="1"/>
  <c r="L60" i="4" s="1"/>
  <c r="M60" i="4" s="1"/>
  <c r="N60" i="4" s="1"/>
  <c r="P60" i="4" s="1"/>
  <c r="G58" i="4"/>
  <c r="H58" i="4" s="1"/>
  <c r="I58" i="4" s="1"/>
  <c r="J58" i="4" s="1"/>
  <c r="K58" i="4" s="1"/>
  <c r="L58" i="4" s="1"/>
  <c r="M58" i="4" s="1"/>
  <c r="N58" i="4" s="1"/>
  <c r="P58" i="4" s="1"/>
  <c r="G56" i="4"/>
  <c r="H56" i="4" s="1"/>
  <c r="I56" i="4" s="1"/>
  <c r="J56" i="4" s="1"/>
  <c r="K56" i="4" s="1"/>
  <c r="L56" i="4" s="1"/>
  <c r="M56" i="4" s="1"/>
  <c r="N56" i="4" s="1"/>
  <c r="P56" i="4" s="1"/>
  <c r="BG119" i="4"/>
  <c r="X81" i="4"/>
  <c r="X91" i="4" s="1"/>
  <c r="X145" i="4" s="1"/>
  <c r="D80" i="4"/>
  <c r="Y109" i="4"/>
  <c r="W107" i="4"/>
  <c r="X98" i="4"/>
  <c r="E54" i="4"/>
  <c r="F54" i="4" s="1"/>
  <c r="G54" i="4" s="1"/>
  <c r="H54" i="4" s="1"/>
  <c r="I54" i="4" s="1"/>
  <c r="J54" i="4" s="1"/>
  <c r="K54" i="4" s="1"/>
  <c r="L54" i="4" s="1"/>
  <c r="M54" i="4" s="1"/>
  <c r="N54" i="4" s="1"/>
  <c r="P54" i="4" s="1"/>
  <c r="E53" i="4"/>
  <c r="F53" i="4" s="1"/>
  <c r="G53" i="4" s="1"/>
  <c r="H53" i="4" s="1"/>
  <c r="I53" i="4" s="1"/>
  <c r="J53" i="4" s="1"/>
  <c r="K53" i="4" s="1"/>
  <c r="L53" i="4" s="1"/>
  <c r="M53" i="4" s="1"/>
  <c r="N53" i="4" s="1"/>
  <c r="P53" i="4" s="1"/>
  <c r="W81" i="4"/>
  <c r="W91" i="4" s="1"/>
  <c r="W145" i="4" s="1"/>
  <c r="E123" i="19"/>
  <c r="D68" i="4"/>
  <c r="X100" i="4"/>
  <c r="F122" i="19"/>
  <c r="E116" i="19"/>
  <c r="F115" i="19"/>
  <c r="K56" i="19"/>
  <c r="K153" i="19" s="1"/>
  <c r="F127" i="19"/>
  <c r="G126" i="19"/>
  <c r="E124" i="19"/>
  <c r="F119" i="19"/>
  <c r="G118" i="19"/>
  <c r="I116" i="19"/>
  <c r="I148" i="19"/>
  <c r="E120" i="19"/>
  <c r="N48" i="19"/>
  <c r="M49" i="19"/>
  <c r="I149" i="19"/>
  <c r="L51" i="19"/>
  <c r="L148" i="19" s="1"/>
  <c r="L55" i="19"/>
  <c r="L152" i="19" s="1"/>
  <c r="L50" i="19"/>
  <c r="L54" i="19"/>
  <c r="L151" i="19" s="1"/>
  <c r="L52" i="19"/>
  <c r="L149" i="19" s="1"/>
  <c r="L56" i="19"/>
  <c r="L153" i="19" s="1"/>
  <c r="L53" i="19"/>
  <c r="L150" i="19" s="1"/>
  <c r="K84" i="19"/>
  <c r="K88" i="19"/>
  <c r="K85" i="19"/>
  <c r="K89" i="19"/>
  <c r="J106" i="19"/>
  <c r="J102" i="19"/>
  <c r="I33" i="19"/>
  <c r="I37" i="19"/>
  <c r="I34" i="19"/>
  <c r="I38" i="19"/>
  <c r="I35" i="19"/>
  <c r="I36" i="19"/>
  <c r="I68" i="19"/>
  <c r="I72" i="19"/>
  <c r="K66" i="19"/>
  <c r="J67" i="19"/>
  <c r="I50" i="19"/>
  <c r="I54" i="19"/>
  <c r="I27" i="19"/>
  <c r="N12" i="19"/>
  <c r="L6" i="19"/>
  <c r="K13" i="19"/>
  <c r="B130" i="17"/>
  <c r="B21" i="17"/>
  <c r="W13" i="5"/>
  <c r="B76" i="17"/>
  <c r="B79" i="17"/>
  <c r="B69" i="17"/>
  <c r="B45" i="17"/>
  <c r="B44" i="17"/>
  <c r="W7" i="5"/>
  <c r="B62" i="17"/>
  <c r="B61" i="17"/>
  <c r="AB119" i="4" l="1"/>
  <c r="AC119" i="4"/>
  <c r="AD119" i="4" s="1"/>
  <c r="AE119" i="4" s="1"/>
  <c r="AF119" i="4" s="1"/>
  <c r="AG119" i="4" s="1"/>
  <c r="AH119" i="4" s="1"/>
  <c r="AO121" i="4"/>
  <c r="AP121" i="4"/>
  <c r="AQ121" i="4" s="1"/>
  <c r="AR121" i="4" s="1"/>
  <c r="AS121" i="4" s="1"/>
  <c r="AT121" i="4" s="1"/>
  <c r="AU121" i="4" s="1"/>
  <c r="AV121" i="4" s="1"/>
  <c r="AW121" i="4" s="1"/>
  <c r="AX121" i="4" s="1"/>
  <c r="AY121" i="4" s="1"/>
  <c r="AZ121" i="4" s="1"/>
  <c r="BA121" i="4" s="1"/>
  <c r="K55" i="19"/>
  <c r="K152" i="19" s="1"/>
  <c r="K52" i="19"/>
  <c r="K149" i="19" s="1"/>
  <c r="J19" i="19"/>
  <c r="J120" i="19" s="1"/>
  <c r="J18" i="19"/>
  <c r="J119" i="19" s="1"/>
  <c r="K53" i="19"/>
  <c r="K63" i="19" s="1"/>
  <c r="K51" i="19"/>
  <c r="K148" i="19" s="1"/>
  <c r="N29" i="19"/>
  <c r="M30" i="19"/>
  <c r="J27" i="19"/>
  <c r="K50" i="19"/>
  <c r="K54" i="19"/>
  <c r="K151" i="19" s="1"/>
  <c r="L18" i="19"/>
  <c r="L119" i="19" s="1"/>
  <c r="J17" i="19"/>
  <c r="J118" i="19" s="1"/>
  <c r="U31" i="19"/>
  <c r="W31" i="19"/>
  <c r="X31" i="19" s="1"/>
  <c r="Y31" i="19" s="1"/>
  <c r="Z31" i="19" s="1"/>
  <c r="AA31" i="19" s="1"/>
  <c r="AB31" i="19" s="1"/>
  <c r="AC31" i="19" s="1"/>
  <c r="AD31" i="19" s="1"/>
  <c r="AE31" i="19" s="1"/>
  <c r="AF31" i="19" s="1"/>
  <c r="AG31" i="19" s="1"/>
  <c r="AI31" i="19" s="1"/>
  <c r="J14" i="19"/>
  <c r="J115" i="19" s="1"/>
  <c r="J16" i="19"/>
  <c r="J117" i="19" s="1"/>
  <c r="J15" i="19"/>
  <c r="J116" i="19" s="1"/>
  <c r="K32" i="19"/>
  <c r="L14" i="19"/>
  <c r="L115" i="19" s="1"/>
  <c r="J50" i="19"/>
  <c r="J54" i="19"/>
  <c r="J151" i="19" s="1"/>
  <c r="J52" i="19"/>
  <c r="J149" i="19" s="1"/>
  <c r="J55" i="19"/>
  <c r="J152" i="19" s="1"/>
  <c r="J51" i="19"/>
  <c r="J148" i="19" s="1"/>
  <c r="J53" i="19"/>
  <c r="J150" i="19" s="1"/>
  <c r="J56" i="19"/>
  <c r="J153" i="19" s="1"/>
  <c r="L27" i="19"/>
  <c r="D71" i="4"/>
  <c r="AE112" i="4"/>
  <c r="AE85" i="4" s="1"/>
  <c r="L99" i="19"/>
  <c r="L103" i="19" s="1"/>
  <c r="N9" i="19"/>
  <c r="O9" i="19" s="1"/>
  <c r="K99" i="19"/>
  <c r="E89" i="4"/>
  <c r="E139" i="4" s="1"/>
  <c r="E147" i="4" s="1"/>
  <c r="V140" i="4"/>
  <c r="W140" i="4" s="1"/>
  <c r="X140" i="4" s="1"/>
  <c r="Y140" i="4" s="1"/>
  <c r="Z140" i="4" s="1"/>
  <c r="AA140" i="4" s="1"/>
  <c r="AC140" i="4" s="1"/>
  <c r="AD140" i="4" s="1"/>
  <c r="AE140" i="4" s="1"/>
  <c r="AF140" i="4" s="1"/>
  <c r="AG140" i="4" s="1"/>
  <c r="AH140" i="4" s="1"/>
  <c r="AI140" i="4" s="1"/>
  <c r="AJ140" i="4" s="1"/>
  <c r="AK140" i="4" s="1"/>
  <c r="AL140" i="4" s="1"/>
  <c r="AM140" i="4" s="1"/>
  <c r="AN140" i="4" s="1"/>
  <c r="AP140" i="4" s="1"/>
  <c r="E103" i="4"/>
  <c r="F103" i="4" s="1"/>
  <c r="G103" i="4" s="1"/>
  <c r="H103" i="4" s="1"/>
  <c r="I103" i="4" s="1"/>
  <c r="J103" i="4" s="1"/>
  <c r="K103" i="4" s="1"/>
  <c r="L103" i="4" s="1"/>
  <c r="M103" i="4" s="1"/>
  <c r="N103" i="4" s="1"/>
  <c r="P103" i="4" s="1"/>
  <c r="V141" i="4"/>
  <c r="W141" i="4" s="1"/>
  <c r="X141" i="4" s="1"/>
  <c r="Y141" i="4" s="1"/>
  <c r="Z141" i="4" s="1"/>
  <c r="AA141" i="4" s="1"/>
  <c r="BO146" i="4"/>
  <c r="D89" i="4"/>
  <c r="D139" i="4" s="1"/>
  <c r="D147" i="4" s="1"/>
  <c r="V142" i="4"/>
  <c r="W142" i="4" s="1"/>
  <c r="X142" i="4" s="1"/>
  <c r="Y142" i="4" s="1"/>
  <c r="Z142" i="4" s="1"/>
  <c r="AA142" i="4" s="1"/>
  <c r="AC142" i="4" s="1"/>
  <c r="AD142" i="4" s="1"/>
  <c r="AE142" i="4" s="1"/>
  <c r="AF142" i="4" s="1"/>
  <c r="AG142" i="4" s="1"/>
  <c r="AH142" i="4" s="1"/>
  <c r="AI142" i="4" s="1"/>
  <c r="AJ142" i="4" s="1"/>
  <c r="AK142" i="4" s="1"/>
  <c r="AL142" i="4" s="1"/>
  <c r="AM142" i="4" s="1"/>
  <c r="AN142" i="4" s="1"/>
  <c r="AP142" i="4" s="1"/>
  <c r="AO144" i="4"/>
  <c r="J86" i="19"/>
  <c r="J89" i="19"/>
  <c r="J90" i="19"/>
  <c r="I113" i="19"/>
  <c r="J84" i="19"/>
  <c r="J182" i="19"/>
  <c r="J87" i="19"/>
  <c r="J88" i="19"/>
  <c r="I97" i="19"/>
  <c r="C147" i="4"/>
  <c r="AT143" i="4"/>
  <c r="AG143" i="4"/>
  <c r="Y143" i="4"/>
  <c r="L183" i="19"/>
  <c r="M100" i="19"/>
  <c r="M102" i="19"/>
  <c r="M103" i="19"/>
  <c r="M105" i="19"/>
  <c r="M101" i="19"/>
  <c r="M104" i="19"/>
  <c r="M106" i="19"/>
  <c r="M183" i="19"/>
  <c r="L101" i="19"/>
  <c r="K37" i="19"/>
  <c r="K135" i="19" s="1"/>
  <c r="L17" i="19"/>
  <c r="L118" i="19" s="1"/>
  <c r="L20" i="19"/>
  <c r="L121" i="19" s="1"/>
  <c r="L16" i="19"/>
  <c r="L117" i="19" s="1"/>
  <c r="L19" i="19"/>
  <c r="L120" i="19" s="1"/>
  <c r="AO53" i="4"/>
  <c r="O56" i="4"/>
  <c r="O59" i="4"/>
  <c r="BB146" i="4"/>
  <c r="L34" i="19"/>
  <c r="L132" i="19" s="1"/>
  <c r="L38" i="19"/>
  <c r="L136" i="19" s="1"/>
  <c r="L35" i="19"/>
  <c r="L133" i="19" s="1"/>
  <c r="L39" i="19"/>
  <c r="L137" i="19" s="1"/>
  <c r="L33" i="19"/>
  <c r="L36" i="19"/>
  <c r="L134" i="19" s="1"/>
  <c r="L37" i="19"/>
  <c r="L135" i="19" s="1"/>
  <c r="L66" i="19"/>
  <c r="K67" i="19"/>
  <c r="I136" i="19"/>
  <c r="I151" i="19"/>
  <c r="I163" i="19"/>
  <c r="I81" i="19"/>
  <c r="I132" i="19"/>
  <c r="I46" i="19"/>
  <c r="I131" i="19"/>
  <c r="M50" i="19"/>
  <c r="M54" i="19"/>
  <c r="M151" i="19" s="1"/>
  <c r="M53" i="19"/>
  <c r="M150" i="19" s="1"/>
  <c r="M51" i="19"/>
  <c r="M148" i="19" s="1"/>
  <c r="M55" i="19"/>
  <c r="M152" i="19" s="1"/>
  <c r="M52" i="19"/>
  <c r="M56" i="19"/>
  <c r="G119" i="19"/>
  <c r="K147" i="19"/>
  <c r="E134" i="4"/>
  <c r="E71" i="4"/>
  <c r="Q54" i="4"/>
  <c r="R54" i="4" s="1"/>
  <c r="S54" i="4" s="1"/>
  <c r="T54" i="4" s="1"/>
  <c r="U54" i="4" s="1"/>
  <c r="V54" i="4" s="1"/>
  <c r="W54" i="4" s="1"/>
  <c r="X54" i="4" s="1"/>
  <c r="Y54" i="4" s="1"/>
  <c r="Z54" i="4" s="1"/>
  <c r="AA54" i="4" s="1"/>
  <c r="AC54" i="4" s="1"/>
  <c r="Y81" i="4"/>
  <c r="Y91" i="4" s="1"/>
  <c r="Y145" i="4" s="1"/>
  <c r="Z109" i="4"/>
  <c r="Q60" i="4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C60" i="4" s="1"/>
  <c r="Q55" i="4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C55" i="4" s="1"/>
  <c r="F80" i="4"/>
  <c r="G108" i="4"/>
  <c r="D82" i="4"/>
  <c r="O53" i="4"/>
  <c r="I167" i="19"/>
  <c r="I135" i="19"/>
  <c r="F116" i="19"/>
  <c r="Q53" i="4"/>
  <c r="R53" i="4" s="1"/>
  <c r="S53" i="4" s="1"/>
  <c r="T53" i="4" s="1"/>
  <c r="U53" i="4" s="1"/>
  <c r="Q58" i="4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C58" i="4" s="1"/>
  <c r="O48" i="19"/>
  <c r="N49" i="19"/>
  <c r="F120" i="19"/>
  <c r="J113" i="19"/>
  <c r="G127" i="19"/>
  <c r="G115" i="19"/>
  <c r="G122" i="19"/>
  <c r="G124" i="4"/>
  <c r="X68" i="4"/>
  <c r="Y98" i="4"/>
  <c r="O54" i="4"/>
  <c r="Q56" i="4"/>
  <c r="R56" i="4" s="1"/>
  <c r="S56" i="4" s="1"/>
  <c r="T56" i="4" s="1"/>
  <c r="U56" i="4" s="1"/>
  <c r="V56" i="4" s="1"/>
  <c r="W56" i="4" s="1"/>
  <c r="X56" i="4" s="1"/>
  <c r="Y56" i="4" s="1"/>
  <c r="Z56" i="4" s="1"/>
  <c r="AA56" i="4" s="1"/>
  <c r="AC56" i="4" s="1"/>
  <c r="O60" i="4"/>
  <c r="O55" i="4"/>
  <c r="Q59" i="4"/>
  <c r="R59" i="4" s="1"/>
  <c r="S59" i="4" s="1"/>
  <c r="T59" i="4" s="1"/>
  <c r="U59" i="4" s="1"/>
  <c r="V59" i="4" s="1"/>
  <c r="W59" i="4" s="1"/>
  <c r="X59" i="4" s="1"/>
  <c r="Y59" i="4" s="1"/>
  <c r="Z59" i="4" s="1"/>
  <c r="AA59" i="4" s="1"/>
  <c r="AC59" i="4" s="1"/>
  <c r="C88" i="4"/>
  <c r="AQ144" i="4"/>
  <c r="AR144" i="4" s="1"/>
  <c r="AS144" i="4" s="1"/>
  <c r="AT144" i="4" s="1"/>
  <c r="AU144" i="4" s="1"/>
  <c r="AV144" i="4" s="1"/>
  <c r="AW144" i="4" s="1"/>
  <c r="AX144" i="4" s="1"/>
  <c r="AY144" i="4" s="1"/>
  <c r="AZ144" i="4" s="1"/>
  <c r="BA144" i="4" s="1"/>
  <c r="BC144" i="4" s="1"/>
  <c r="K97" i="19"/>
  <c r="F124" i="19"/>
  <c r="K150" i="19"/>
  <c r="BH119" i="4"/>
  <c r="Q57" i="4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C57" i="4" s="1"/>
  <c r="Y99" i="4"/>
  <c r="M6" i="19"/>
  <c r="L83" i="19"/>
  <c r="M17" i="19"/>
  <c r="M118" i="19" s="1"/>
  <c r="M14" i="19"/>
  <c r="M115" i="19" s="1"/>
  <c r="M18" i="19"/>
  <c r="M119" i="19" s="1"/>
  <c r="M15" i="19"/>
  <c r="M116" i="19" s="1"/>
  <c r="M19" i="19"/>
  <c r="M120" i="19" s="1"/>
  <c r="M20" i="19"/>
  <c r="M121" i="19" s="1"/>
  <c r="M27" i="19"/>
  <c r="M16" i="19"/>
  <c r="M117" i="19" s="1"/>
  <c r="I63" i="19"/>
  <c r="I147" i="19"/>
  <c r="I133" i="19"/>
  <c r="K15" i="19"/>
  <c r="K19" i="19"/>
  <c r="K16" i="19"/>
  <c r="K17" i="19"/>
  <c r="K20" i="19"/>
  <c r="K18" i="19"/>
  <c r="K14" i="19"/>
  <c r="K27" i="19"/>
  <c r="O12" i="19"/>
  <c r="N13" i="19"/>
  <c r="J36" i="19"/>
  <c r="J134" i="19" s="1"/>
  <c r="J33" i="19"/>
  <c r="J37" i="19"/>
  <c r="J135" i="19" s="1"/>
  <c r="J34" i="19"/>
  <c r="J132" i="19" s="1"/>
  <c r="J35" i="19"/>
  <c r="J133" i="19" s="1"/>
  <c r="J38" i="19"/>
  <c r="J136" i="19" s="1"/>
  <c r="J39" i="19"/>
  <c r="J71" i="19"/>
  <c r="J72" i="19"/>
  <c r="J167" i="19" s="1"/>
  <c r="J68" i="19"/>
  <c r="J73" i="19"/>
  <c r="J70" i="19"/>
  <c r="J74" i="19"/>
  <c r="J69" i="19"/>
  <c r="I134" i="19"/>
  <c r="L63" i="19"/>
  <c r="L147" i="19"/>
  <c r="L160" i="19" s="1"/>
  <c r="I128" i="19"/>
  <c r="X70" i="4"/>
  <c r="Y100" i="4"/>
  <c r="F123" i="19"/>
  <c r="X107" i="4"/>
  <c r="W79" i="4"/>
  <c r="O58" i="4"/>
  <c r="O57" i="4"/>
  <c r="AQ53" i="4"/>
  <c r="AR53" i="4" s="1"/>
  <c r="AS53" i="4" s="1"/>
  <c r="AT53" i="4" s="1"/>
  <c r="AU53" i="4" s="1"/>
  <c r="AV53" i="4" s="1"/>
  <c r="AW53" i="4" s="1"/>
  <c r="AX53" i="4" s="1"/>
  <c r="AY53" i="4" s="1"/>
  <c r="AZ53" i="4" s="1"/>
  <c r="BA53" i="4" s="1"/>
  <c r="BC53" i="4" s="1"/>
  <c r="AU119" i="4"/>
  <c r="F68" i="4"/>
  <c r="G98" i="4"/>
  <c r="C7" i="17"/>
  <c r="X13" i="5"/>
  <c r="Y13" i="5" s="1"/>
  <c r="Z13" i="5" s="1"/>
  <c r="AA13" i="5" s="1"/>
  <c r="AB13" i="5" s="1"/>
  <c r="AC13" i="5" s="1"/>
  <c r="AD13" i="5" s="1"/>
  <c r="AE13" i="5" s="1"/>
  <c r="AF13" i="5" s="1"/>
  <c r="AG13" i="5" s="1"/>
  <c r="AH13" i="5" s="1"/>
  <c r="AI13" i="5" s="1"/>
  <c r="AJ13" i="5" s="1"/>
  <c r="AK13" i="5" s="1"/>
  <c r="AL13" i="5" s="1"/>
  <c r="AM13" i="5" s="1"/>
  <c r="AN13" i="5" s="1"/>
  <c r="AO13" i="5" s="1"/>
  <c r="AP13" i="5" s="1"/>
  <c r="AQ13" i="5" s="1"/>
  <c r="AR13" i="5" s="1"/>
  <c r="AS13" i="5" s="1"/>
  <c r="AT13" i="5" s="1"/>
  <c r="AU13" i="5" s="1"/>
  <c r="AV13" i="5" s="1"/>
  <c r="AW13" i="5" s="1"/>
  <c r="AX13" i="5" s="1"/>
  <c r="AY13" i="5" s="1"/>
  <c r="AZ13" i="5" s="1"/>
  <c r="BA13" i="5" s="1"/>
  <c r="BB13" i="5" s="1"/>
  <c r="BC13" i="5" s="1"/>
  <c r="BD13" i="5" s="1"/>
  <c r="BE13" i="5" s="1"/>
  <c r="BF13" i="5" s="1"/>
  <c r="BG13" i="5" s="1"/>
  <c r="BH13" i="5" s="1"/>
  <c r="BI13" i="5" s="1"/>
  <c r="BJ13" i="5" s="1"/>
  <c r="BK13" i="5" s="1"/>
  <c r="BL13" i="5" s="1"/>
  <c r="BC121" i="4" l="1"/>
  <c r="BD121" i="4" s="1"/>
  <c r="BE121" i="4" s="1"/>
  <c r="BF121" i="4" s="1"/>
  <c r="BG121" i="4" s="1"/>
  <c r="BH121" i="4" s="1"/>
  <c r="BI121" i="4" s="1"/>
  <c r="BJ121" i="4" s="1"/>
  <c r="BK121" i="4" s="1"/>
  <c r="BL121" i="4" s="1"/>
  <c r="BM121" i="4" s="1"/>
  <c r="BN121" i="4" s="1"/>
  <c r="BO121" i="4" s="1"/>
  <c r="BB121" i="4"/>
  <c r="O29" i="19"/>
  <c r="N30" i="19"/>
  <c r="M32" i="19"/>
  <c r="M37" i="19" s="1"/>
  <c r="M135" i="19" s="1"/>
  <c r="N99" i="19"/>
  <c r="J128" i="19"/>
  <c r="L100" i="19"/>
  <c r="L102" i="19"/>
  <c r="K36" i="19"/>
  <c r="K134" i="19" s="1"/>
  <c r="K34" i="19"/>
  <c r="K132" i="19" s="1"/>
  <c r="K39" i="19"/>
  <c r="K137" i="19" s="1"/>
  <c r="K35" i="19"/>
  <c r="K133" i="19" s="1"/>
  <c r="AJ31" i="19"/>
  <c r="AK31" i="19" s="1"/>
  <c r="AL31" i="19" s="1"/>
  <c r="AM31" i="19" s="1"/>
  <c r="AN31" i="19" s="1"/>
  <c r="AO31" i="19" s="1"/>
  <c r="AP31" i="19" s="1"/>
  <c r="AQ31" i="19" s="1"/>
  <c r="AR31" i="19" s="1"/>
  <c r="AS31" i="19" s="1"/>
  <c r="AT31" i="19" s="1"/>
  <c r="AV31" i="19" s="1"/>
  <c r="K38" i="19"/>
  <c r="K136" i="19" s="1"/>
  <c r="K33" i="19"/>
  <c r="L106" i="19"/>
  <c r="AH31" i="19"/>
  <c r="L128" i="19"/>
  <c r="K104" i="19"/>
  <c r="K103" i="19"/>
  <c r="K102" i="19"/>
  <c r="K105" i="19"/>
  <c r="K106" i="19"/>
  <c r="J63" i="19"/>
  <c r="J147" i="19"/>
  <c r="J160" i="19" s="1"/>
  <c r="K100" i="19"/>
  <c r="D88" i="4"/>
  <c r="AF112" i="4"/>
  <c r="AF85" i="4" s="1"/>
  <c r="AF86" i="4" s="1"/>
  <c r="F74" i="4"/>
  <c r="K183" i="19"/>
  <c r="K101" i="19"/>
  <c r="L104" i="19"/>
  <c r="L105" i="19"/>
  <c r="E74" i="4"/>
  <c r="E76" i="4" s="1"/>
  <c r="F89" i="4"/>
  <c r="F139" i="4" s="1"/>
  <c r="F147" i="4" s="1"/>
  <c r="AB141" i="4"/>
  <c r="Q103" i="4"/>
  <c r="P74" i="4"/>
  <c r="O103" i="4"/>
  <c r="J97" i="19"/>
  <c r="AB142" i="4"/>
  <c r="AO142" i="4"/>
  <c r="AB140" i="4"/>
  <c r="AO140" i="4"/>
  <c r="AC141" i="4"/>
  <c r="AU143" i="4"/>
  <c r="AH143" i="4"/>
  <c r="Z143" i="4"/>
  <c r="AB143" i="4" s="1"/>
  <c r="K131" i="19"/>
  <c r="P9" i="19"/>
  <c r="O99" i="19"/>
  <c r="M113" i="19"/>
  <c r="N102" i="19"/>
  <c r="N101" i="19"/>
  <c r="N104" i="19"/>
  <c r="N100" i="19"/>
  <c r="N103" i="19"/>
  <c r="N105" i="19"/>
  <c r="N183" i="19"/>
  <c r="N106" i="19"/>
  <c r="AB55" i="4"/>
  <c r="G123" i="19"/>
  <c r="AQ142" i="4"/>
  <c r="AR142" i="4" s="1"/>
  <c r="AS142" i="4" s="1"/>
  <c r="AT142" i="4" s="1"/>
  <c r="AU142" i="4" s="1"/>
  <c r="AV142" i="4" s="1"/>
  <c r="AW142" i="4" s="1"/>
  <c r="AX142" i="4" s="1"/>
  <c r="AY142" i="4" s="1"/>
  <c r="AZ142" i="4" s="1"/>
  <c r="BA142" i="4" s="1"/>
  <c r="BC142" i="4" s="1"/>
  <c r="F134" i="4"/>
  <c r="F71" i="4"/>
  <c r="L46" i="19"/>
  <c r="L131" i="19"/>
  <c r="L144" i="19" s="1"/>
  <c r="Y70" i="4"/>
  <c r="Z100" i="4"/>
  <c r="N14" i="19"/>
  <c r="N115" i="19" s="1"/>
  <c r="N16" i="19"/>
  <c r="N117" i="19" s="1"/>
  <c r="N20" i="19"/>
  <c r="N121" i="19" s="1"/>
  <c r="N17" i="19"/>
  <c r="N118" i="19" s="1"/>
  <c r="N18" i="19"/>
  <c r="N119" i="19" s="1"/>
  <c r="N27" i="19"/>
  <c r="N19" i="19"/>
  <c r="N120" i="19" s="1"/>
  <c r="N15" i="19"/>
  <c r="N116" i="19" s="1"/>
  <c r="K115" i="19"/>
  <c r="K121" i="19"/>
  <c r="I160" i="19"/>
  <c r="AD57" i="4"/>
  <c r="AE57" i="4" s="1"/>
  <c r="AF57" i="4" s="1"/>
  <c r="AG57" i="4" s="1"/>
  <c r="AH57" i="4" s="1"/>
  <c r="AI57" i="4" s="1"/>
  <c r="AJ57" i="4" s="1"/>
  <c r="AK57" i="4" s="1"/>
  <c r="AL57" i="4" s="1"/>
  <c r="AM57" i="4" s="1"/>
  <c r="AN57" i="4" s="1"/>
  <c r="AP57" i="4" s="1"/>
  <c r="BB144" i="4"/>
  <c r="AB56" i="4"/>
  <c r="M33" i="19"/>
  <c r="M34" i="19"/>
  <c r="M132" i="19" s="1"/>
  <c r="M36" i="19"/>
  <c r="M134" i="19" s="1"/>
  <c r="AD58" i="4"/>
  <c r="AE58" i="4" s="1"/>
  <c r="AF58" i="4" s="1"/>
  <c r="AG58" i="4" s="1"/>
  <c r="AH58" i="4" s="1"/>
  <c r="AI58" i="4" s="1"/>
  <c r="AJ58" i="4" s="1"/>
  <c r="AK58" i="4" s="1"/>
  <c r="AL58" i="4" s="1"/>
  <c r="AM58" i="4" s="1"/>
  <c r="AN58" i="4" s="1"/>
  <c r="AP58" i="4" s="1"/>
  <c r="H108" i="4"/>
  <c r="G80" i="4"/>
  <c r="M149" i="19"/>
  <c r="K70" i="19"/>
  <c r="K165" i="19" s="1"/>
  <c r="K74" i="19"/>
  <c r="K169" i="19" s="1"/>
  <c r="K71" i="19"/>
  <c r="K166" i="19" s="1"/>
  <c r="K72" i="19"/>
  <c r="K167" i="19" s="1"/>
  <c r="K68" i="19"/>
  <c r="K73" i="19"/>
  <c r="K168" i="19" s="1"/>
  <c r="K69" i="19"/>
  <c r="K164" i="19" s="1"/>
  <c r="BD53" i="4"/>
  <c r="BE53" i="4" s="1"/>
  <c r="BF53" i="4" s="1"/>
  <c r="BG53" i="4" s="1"/>
  <c r="BH53" i="4" s="1"/>
  <c r="BI53" i="4" s="1"/>
  <c r="BJ53" i="4" s="1"/>
  <c r="BK53" i="4" s="1"/>
  <c r="BL53" i="4" s="1"/>
  <c r="BM53" i="4" s="1"/>
  <c r="BN53" i="4" s="1"/>
  <c r="J81" i="19"/>
  <c r="J163" i="19"/>
  <c r="J137" i="19"/>
  <c r="K119" i="19"/>
  <c r="N6" i="19"/>
  <c r="M83" i="19"/>
  <c r="BD144" i="4"/>
  <c r="BE144" i="4" s="1"/>
  <c r="BF144" i="4" s="1"/>
  <c r="BG144" i="4" s="1"/>
  <c r="BH144" i="4" s="1"/>
  <c r="BI144" i="4" s="1"/>
  <c r="BJ144" i="4" s="1"/>
  <c r="BK144" i="4" s="1"/>
  <c r="BL144" i="4" s="1"/>
  <c r="BM144" i="4" s="1"/>
  <c r="BN144" i="4" s="1"/>
  <c r="J164" i="19"/>
  <c r="J166" i="19"/>
  <c r="J46" i="19"/>
  <c r="J131" i="19"/>
  <c r="Y107" i="4"/>
  <c r="X79" i="4"/>
  <c r="P12" i="19"/>
  <c r="O13" i="19"/>
  <c r="K118" i="19"/>
  <c r="K120" i="19"/>
  <c r="AB57" i="4"/>
  <c r="AE86" i="4"/>
  <c r="G124" i="19"/>
  <c r="AD59" i="4"/>
  <c r="AE59" i="4" s="1"/>
  <c r="AF59" i="4" s="1"/>
  <c r="AG59" i="4" s="1"/>
  <c r="AH59" i="4" s="1"/>
  <c r="AI59" i="4" s="1"/>
  <c r="AJ59" i="4" s="1"/>
  <c r="AK59" i="4" s="1"/>
  <c r="AL59" i="4" s="1"/>
  <c r="AM59" i="4" s="1"/>
  <c r="AN59" i="4" s="1"/>
  <c r="AP59" i="4" s="1"/>
  <c r="AI119" i="4"/>
  <c r="N32" i="19"/>
  <c r="AB58" i="4"/>
  <c r="AB53" i="4"/>
  <c r="AD60" i="4"/>
  <c r="AE60" i="4" s="1"/>
  <c r="AF60" i="4" s="1"/>
  <c r="AG60" i="4" s="1"/>
  <c r="AH60" i="4" s="1"/>
  <c r="AI60" i="4" s="1"/>
  <c r="AJ60" i="4" s="1"/>
  <c r="AK60" i="4" s="1"/>
  <c r="AL60" i="4" s="1"/>
  <c r="AM60" i="4" s="1"/>
  <c r="AN60" i="4" s="1"/>
  <c r="AP60" i="4" s="1"/>
  <c r="F82" i="4"/>
  <c r="AD54" i="4"/>
  <c r="AE54" i="4" s="1"/>
  <c r="AF54" i="4" s="1"/>
  <c r="AG54" i="4" s="1"/>
  <c r="AH54" i="4" s="1"/>
  <c r="AI54" i="4" s="1"/>
  <c r="AJ54" i="4" s="1"/>
  <c r="AK54" i="4" s="1"/>
  <c r="AL54" i="4" s="1"/>
  <c r="AM54" i="4" s="1"/>
  <c r="AN54" i="4" s="1"/>
  <c r="AP54" i="4" s="1"/>
  <c r="M66" i="19"/>
  <c r="L67" i="19"/>
  <c r="E82" i="4"/>
  <c r="M128" i="19"/>
  <c r="BI119" i="4"/>
  <c r="AD56" i="4"/>
  <c r="AE56" i="4" s="1"/>
  <c r="AF56" i="4" s="1"/>
  <c r="AG56" i="4" s="1"/>
  <c r="AH56" i="4" s="1"/>
  <c r="AI56" i="4" s="1"/>
  <c r="AJ56" i="4" s="1"/>
  <c r="AK56" i="4" s="1"/>
  <c r="AL56" i="4" s="1"/>
  <c r="AM56" i="4" s="1"/>
  <c r="AN56" i="4" s="1"/>
  <c r="AP56" i="4" s="1"/>
  <c r="P48" i="19"/>
  <c r="O49" i="19"/>
  <c r="G116" i="19"/>
  <c r="M153" i="19"/>
  <c r="AV119" i="4"/>
  <c r="J165" i="19"/>
  <c r="G68" i="4"/>
  <c r="H98" i="4"/>
  <c r="BB53" i="4"/>
  <c r="J169" i="19"/>
  <c r="J168" i="19"/>
  <c r="K117" i="19"/>
  <c r="K116" i="19"/>
  <c r="L87" i="19"/>
  <c r="L84" i="19"/>
  <c r="L88" i="19"/>
  <c r="L86" i="19"/>
  <c r="L90" i="19"/>
  <c r="L85" i="19"/>
  <c r="L89" i="19"/>
  <c r="L182" i="19"/>
  <c r="Z99" i="4"/>
  <c r="C41" i="4"/>
  <c r="AB59" i="4"/>
  <c r="Y68" i="4"/>
  <c r="Z98" i="4"/>
  <c r="G74" i="4"/>
  <c r="H124" i="4"/>
  <c r="G120" i="19"/>
  <c r="N53" i="19"/>
  <c r="N50" i="19"/>
  <c r="N54" i="19"/>
  <c r="N151" i="19" s="1"/>
  <c r="N51" i="19"/>
  <c r="N55" i="19"/>
  <c r="N56" i="19"/>
  <c r="N153" i="19" s="1"/>
  <c r="N52" i="19"/>
  <c r="N149" i="19" s="1"/>
  <c r="AQ140" i="4"/>
  <c r="AR140" i="4" s="1"/>
  <c r="AS140" i="4" s="1"/>
  <c r="AT140" i="4" s="1"/>
  <c r="AU140" i="4" s="1"/>
  <c r="AV140" i="4" s="1"/>
  <c r="AW140" i="4" s="1"/>
  <c r="AX140" i="4" s="1"/>
  <c r="AY140" i="4" s="1"/>
  <c r="AZ140" i="4" s="1"/>
  <c r="BA140" i="4" s="1"/>
  <c r="BC140" i="4" s="1"/>
  <c r="AD55" i="4"/>
  <c r="AE55" i="4" s="1"/>
  <c r="AF55" i="4" s="1"/>
  <c r="AG55" i="4" s="1"/>
  <c r="AH55" i="4" s="1"/>
  <c r="AI55" i="4" s="1"/>
  <c r="AJ55" i="4" s="1"/>
  <c r="AK55" i="4" s="1"/>
  <c r="AL55" i="4" s="1"/>
  <c r="AM55" i="4" s="1"/>
  <c r="AN55" i="4" s="1"/>
  <c r="AP55" i="4" s="1"/>
  <c r="AB60" i="4"/>
  <c r="AA109" i="4"/>
  <c r="Z81" i="4"/>
  <c r="Z91" i="4" s="1"/>
  <c r="Z145" i="4" s="1"/>
  <c r="AB54" i="4"/>
  <c r="K160" i="19"/>
  <c r="M63" i="19"/>
  <c r="M147" i="19"/>
  <c r="I144" i="19"/>
  <c r="I176" i="19"/>
  <c r="F83" i="17"/>
  <c r="C79" i="17"/>
  <c r="D41" i="4" l="1"/>
  <c r="D42" i="4" s="1"/>
  <c r="D50" i="4" s="1"/>
  <c r="M35" i="19"/>
  <c r="M133" i="19" s="1"/>
  <c r="M39" i="19"/>
  <c r="M137" i="19" s="1"/>
  <c r="P29" i="19"/>
  <c r="O30" i="19"/>
  <c r="O32" i="19" s="1"/>
  <c r="M38" i="19"/>
  <c r="K144" i="19"/>
  <c r="K113" i="19"/>
  <c r="K46" i="19"/>
  <c r="AW31" i="19"/>
  <c r="AX31" i="19" s="1"/>
  <c r="AY31" i="19" s="1"/>
  <c r="AZ31" i="19" s="1"/>
  <c r="BA31" i="19" s="1"/>
  <c r="BB31" i="19" s="1"/>
  <c r="BC31" i="19" s="1"/>
  <c r="BD31" i="19" s="1"/>
  <c r="BE31" i="19" s="1"/>
  <c r="BF31" i="19" s="1"/>
  <c r="BG31" i="19" s="1"/>
  <c r="BI31" i="19" s="1"/>
  <c r="AU31" i="19"/>
  <c r="AG112" i="4"/>
  <c r="AG85" i="4" s="1"/>
  <c r="AG86" i="4" s="1"/>
  <c r="AO54" i="4"/>
  <c r="E88" i="4"/>
  <c r="L113" i="19"/>
  <c r="BO144" i="4"/>
  <c r="G89" i="4"/>
  <c r="G139" i="4" s="1"/>
  <c r="G147" i="4" s="1"/>
  <c r="R103" i="4"/>
  <c r="Q74" i="4"/>
  <c r="N113" i="19"/>
  <c r="AD141" i="4"/>
  <c r="AV143" i="4"/>
  <c r="AI143" i="4"/>
  <c r="D43" i="4"/>
  <c r="D51" i="4" s="1"/>
  <c r="F76" i="4"/>
  <c r="F88" i="4" s="1"/>
  <c r="O103" i="19"/>
  <c r="O100" i="19"/>
  <c r="O102" i="19"/>
  <c r="O104" i="19"/>
  <c r="O183" i="19"/>
  <c r="O101" i="19"/>
  <c r="O106" i="19"/>
  <c r="O105" i="19"/>
  <c r="Q9" i="19"/>
  <c r="P99" i="19"/>
  <c r="AO58" i="4"/>
  <c r="BB140" i="4"/>
  <c r="AO57" i="4"/>
  <c r="BB142" i="4"/>
  <c r="AO56" i="4"/>
  <c r="AC134" i="4"/>
  <c r="AQ60" i="4"/>
  <c r="AR60" i="4" s="1"/>
  <c r="AS60" i="4" s="1"/>
  <c r="AT60" i="4" s="1"/>
  <c r="AU60" i="4" s="1"/>
  <c r="AV60" i="4" s="1"/>
  <c r="AW60" i="4" s="1"/>
  <c r="AX60" i="4" s="1"/>
  <c r="AY60" i="4" s="1"/>
  <c r="AZ60" i="4" s="1"/>
  <c r="BA60" i="4" s="1"/>
  <c r="BC60" i="4" s="1"/>
  <c r="M86" i="19"/>
  <c r="M90" i="19"/>
  <c r="M87" i="19"/>
  <c r="M88" i="19"/>
  <c r="M89" i="19"/>
  <c r="M84" i="19"/>
  <c r="M85" i="19"/>
  <c r="M182" i="19"/>
  <c r="M136" i="19"/>
  <c r="AA100" i="4"/>
  <c r="AC100" i="4" s="1"/>
  <c r="Z70" i="4"/>
  <c r="O14" i="19"/>
  <c r="O15" i="19"/>
  <c r="O116" i="19" s="1"/>
  <c r="O19" i="19"/>
  <c r="O16" i="19"/>
  <c r="O20" i="19"/>
  <c r="O17" i="19"/>
  <c r="O118" i="19" s="1"/>
  <c r="O18" i="19"/>
  <c r="O119" i="19" s="1"/>
  <c r="O27" i="19"/>
  <c r="I108" i="4"/>
  <c r="H80" i="4"/>
  <c r="M160" i="19"/>
  <c r="AO55" i="4"/>
  <c r="N152" i="19"/>
  <c r="I98" i="4"/>
  <c r="H68" i="4"/>
  <c r="Q48" i="19"/>
  <c r="P49" i="19"/>
  <c r="AQ59" i="4"/>
  <c r="AR59" i="4" s="1"/>
  <c r="AS59" i="4" s="1"/>
  <c r="AT59" i="4" s="1"/>
  <c r="AU59" i="4" s="1"/>
  <c r="AV59" i="4" s="1"/>
  <c r="AW59" i="4" s="1"/>
  <c r="AX59" i="4" s="1"/>
  <c r="AY59" i="4" s="1"/>
  <c r="AZ59" i="4" s="1"/>
  <c r="BA59" i="4" s="1"/>
  <c r="BC59" i="4" s="1"/>
  <c r="J144" i="19"/>
  <c r="N128" i="19"/>
  <c r="I178" i="19"/>
  <c r="AQ55" i="4"/>
  <c r="AR55" i="4" s="1"/>
  <c r="AS55" i="4" s="1"/>
  <c r="AT55" i="4" s="1"/>
  <c r="AU55" i="4" s="1"/>
  <c r="AV55" i="4" s="1"/>
  <c r="AW55" i="4" s="1"/>
  <c r="AX55" i="4" s="1"/>
  <c r="AY55" i="4" s="1"/>
  <c r="AZ55" i="4" s="1"/>
  <c r="BA55" i="4" s="1"/>
  <c r="BC55" i="4" s="1"/>
  <c r="N150" i="19"/>
  <c r="Z68" i="4"/>
  <c r="AA98" i="4"/>
  <c r="AC98" i="4" s="1"/>
  <c r="C42" i="4"/>
  <c r="C43" i="4"/>
  <c r="L97" i="19"/>
  <c r="AQ54" i="4"/>
  <c r="AR54" i="4" s="1"/>
  <c r="AS54" i="4" s="1"/>
  <c r="AT54" i="4" s="1"/>
  <c r="AU54" i="4" s="1"/>
  <c r="AV54" i="4" s="1"/>
  <c r="AW54" i="4" s="1"/>
  <c r="AX54" i="4" s="1"/>
  <c r="AY54" i="4" s="1"/>
  <c r="AZ54" i="4" s="1"/>
  <c r="BA54" i="4" s="1"/>
  <c r="BC54" i="4" s="1"/>
  <c r="AO60" i="4"/>
  <c r="AJ119" i="4"/>
  <c r="AO59" i="4"/>
  <c r="O6" i="19"/>
  <c r="N83" i="19"/>
  <c r="M131" i="19"/>
  <c r="K128" i="19"/>
  <c r="N148" i="19"/>
  <c r="N63" i="19"/>
  <c r="N147" i="19"/>
  <c r="AW119" i="4"/>
  <c r="BJ119" i="4"/>
  <c r="L69" i="19"/>
  <c r="L73" i="19"/>
  <c r="L70" i="19"/>
  <c r="L165" i="19" s="1"/>
  <c r="L71" i="19"/>
  <c r="L72" i="19"/>
  <c r="L167" i="19" s="1"/>
  <c r="L74" i="19"/>
  <c r="L169" i="19" s="1"/>
  <c r="L68" i="19"/>
  <c r="Q12" i="19"/>
  <c r="P13" i="19"/>
  <c r="J176" i="19"/>
  <c r="J178" i="19" s="1"/>
  <c r="BO53" i="4"/>
  <c r="K81" i="19"/>
  <c r="K163" i="19"/>
  <c r="G134" i="4"/>
  <c r="AA81" i="4"/>
  <c r="AA91" i="4" s="1"/>
  <c r="AC109" i="4"/>
  <c r="AB109" i="4"/>
  <c r="BD140" i="4"/>
  <c r="BE140" i="4" s="1"/>
  <c r="BF140" i="4" s="1"/>
  <c r="BG140" i="4" s="1"/>
  <c r="BH140" i="4" s="1"/>
  <c r="BI140" i="4" s="1"/>
  <c r="BJ140" i="4" s="1"/>
  <c r="BK140" i="4" s="1"/>
  <c r="BL140" i="4" s="1"/>
  <c r="BM140" i="4" s="1"/>
  <c r="BN140" i="4" s="1"/>
  <c r="H74" i="4"/>
  <c r="I124" i="4"/>
  <c r="AA99" i="4"/>
  <c r="AC99" i="4" s="1"/>
  <c r="O52" i="19"/>
  <c r="O149" i="19" s="1"/>
  <c r="O56" i="19"/>
  <c r="O53" i="19"/>
  <c r="O150" i="19" s="1"/>
  <c r="O50" i="19"/>
  <c r="O51" i="19"/>
  <c r="O148" i="19" s="1"/>
  <c r="O54" i="19"/>
  <c r="O55" i="19"/>
  <c r="O152" i="19" s="1"/>
  <c r="AQ56" i="4"/>
  <c r="AR56" i="4" s="1"/>
  <c r="AS56" i="4" s="1"/>
  <c r="AT56" i="4" s="1"/>
  <c r="AU56" i="4" s="1"/>
  <c r="AV56" i="4" s="1"/>
  <c r="AW56" i="4" s="1"/>
  <c r="AX56" i="4" s="1"/>
  <c r="AY56" i="4" s="1"/>
  <c r="AZ56" i="4" s="1"/>
  <c r="BA56" i="4" s="1"/>
  <c r="BC56" i="4" s="1"/>
  <c r="N66" i="19"/>
  <c r="M67" i="19"/>
  <c r="G82" i="4"/>
  <c r="Y79" i="4"/>
  <c r="Z107" i="4"/>
  <c r="AQ58" i="4"/>
  <c r="AR58" i="4" s="1"/>
  <c r="AS58" i="4" s="1"/>
  <c r="AT58" i="4" s="1"/>
  <c r="AU58" i="4" s="1"/>
  <c r="AV58" i="4" s="1"/>
  <c r="AW58" i="4" s="1"/>
  <c r="AX58" i="4" s="1"/>
  <c r="AY58" i="4" s="1"/>
  <c r="AZ58" i="4" s="1"/>
  <c r="BA58" i="4" s="1"/>
  <c r="BC58" i="4" s="1"/>
  <c r="AQ57" i="4"/>
  <c r="AR57" i="4" s="1"/>
  <c r="AS57" i="4" s="1"/>
  <c r="AT57" i="4" s="1"/>
  <c r="AU57" i="4" s="1"/>
  <c r="AV57" i="4" s="1"/>
  <c r="AW57" i="4" s="1"/>
  <c r="AX57" i="4" s="1"/>
  <c r="AY57" i="4" s="1"/>
  <c r="AZ57" i="4" s="1"/>
  <c r="BA57" i="4" s="1"/>
  <c r="BC57" i="4" s="1"/>
  <c r="BD142" i="4"/>
  <c r="BE142" i="4" s="1"/>
  <c r="BF142" i="4" s="1"/>
  <c r="BG142" i="4" s="1"/>
  <c r="BH142" i="4" s="1"/>
  <c r="BI142" i="4" s="1"/>
  <c r="BJ142" i="4" s="1"/>
  <c r="BK142" i="4" s="1"/>
  <c r="BL142" i="4" s="1"/>
  <c r="BM142" i="4" s="1"/>
  <c r="BN142" i="4" s="1"/>
  <c r="G83" i="17"/>
  <c r="AH112" i="4" l="1"/>
  <c r="AH85" i="4" s="1"/>
  <c r="AH86" i="4" s="1"/>
  <c r="Q29" i="19"/>
  <c r="P30" i="19"/>
  <c r="M46" i="19"/>
  <c r="BH31" i="19"/>
  <c r="BJ31" i="19"/>
  <c r="BK31" i="19" s="1"/>
  <c r="BL31" i="19" s="1"/>
  <c r="BM31" i="19" s="1"/>
  <c r="BN31" i="19" s="1"/>
  <c r="BO31" i="19" s="1"/>
  <c r="BP31" i="19" s="1"/>
  <c r="BQ31" i="19" s="1"/>
  <c r="BR31" i="19" s="1"/>
  <c r="BS31" i="19" s="1"/>
  <c r="BT31" i="19" s="1"/>
  <c r="N160" i="19"/>
  <c r="E41" i="4"/>
  <c r="E43" i="4" s="1"/>
  <c r="E51" i="4" s="1"/>
  <c r="AB91" i="4"/>
  <c r="AA145" i="4"/>
  <c r="AB145" i="4" s="1"/>
  <c r="D82" i="17" s="1"/>
  <c r="AB100" i="4"/>
  <c r="D107" i="17" s="1"/>
  <c r="S103" i="4"/>
  <c r="R74" i="4"/>
  <c r="H89" i="4"/>
  <c r="H139" i="4" s="1"/>
  <c r="H147" i="4" s="1"/>
  <c r="BO142" i="4"/>
  <c r="BO140" i="4"/>
  <c r="AE141" i="4"/>
  <c r="AX143" i="4"/>
  <c r="AK143" i="4"/>
  <c r="D44" i="4"/>
  <c r="G76" i="4"/>
  <c r="F41" i="4"/>
  <c r="F42" i="4" s="1"/>
  <c r="F50" i="4" s="1"/>
  <c r="P103" i="19"/>
  <c r="P106" i="19"/>
  <c r="P183" i="19"/>
  <c r="P102" i="19"/>
  <c r="P105" i="19"/>
  <c r="P100" i="19"/>
  <c r="P101" i="19"/>
  <c r="P104" i="19"/>
  <c r="R9" i="19"/>
  <c r="Q99" i="19"/>
  <c r="O113" i="19"/>
  <c r="BB57" i="4"/>
  <c r="C44" i="4"/>
  <c r="BB59" i="4"/>
  <c r="BB54" i="4"/>
  <c r="AA68" i="4"/>
  <c r="BD58" i="4"/>
  <c r="BE58" i="4" s="1"/>
  <c r="BF58" i="4" s="1"/>
  <c r="BG58" i="4" s="1"/>
  <c r="BH58" i="4" s="1"/>
  <c r="BI58" i="4" s="1"/>
  <c r="BJ58" i="4" s="1"/>
  <c r="BK58" i="4" s="1"/>
  <c r="BL58" i="4" s="1"/>
  <c r="BM58" i="4" s="1"/>
  <c r="BN58" i="4" s="1"/>
  <c r="N36" i="19"/>
  <c r="N33" i="19"/>
  <c r="N37" i="19"/>
  <c r="N38" i="19"/>
  <c r="N39" i="19"/>
  <c r="N34" i="19"/>
  <c r="N35" i="19"/>
  <c r="M68" i="19"/>
  <c r="M72" i="19"/>
  <c r="M167" i="19" s="1"/>
  <c r="M69" i="19"/>
  <c r="M164" i="19" s="1"/>
  <c r="M74" i="19"/>
  <c r="M169" i="19" s="1"/>
  <c r="M70" i="19"/>
  <c r="M71" i="19"/>
  <c r="M166" i="19" s="1"/>
  <c r="M73" i="19"/>
  <c r="M168" i="19" s="1"/>
  <c r="O35" i="19"/>
  <c r="O133" i="19" s="1"/>
  <c r="O39" i="19"/>
  <c r="O137" i="19" s="1"/>
  <c r="O36" i="19"/>
  <c r="O134" i="19" s="1"/>
  <c r="O37" i="19"/>
  <c r="O135" i="19" s="1"/>
  <c r="O33" i="19"/>
  <c r="O34" i="19"/>
  <c r="O132" i="19" s="1"/>
  <c r="O38" i="19"/>
  <c r="O136" i="19" s="1"/>
  <c r="L166" i="19"/>
  <c r="C51" i="4"/>
  <c r="BB60" i="4"/>
  <c r="BB58" i="4"/>
  <c r="O66" i="19"/>
  <c r="N67" i="19"/>
  <c r="O153" i="19"/>
  <c r="H71" i="4"/>
  <c r="H134" i="4"/>
  <c r="P14" i="19"/>
  <c r="P115" i="19" s="1"/>
  <c r="P18" i="19"/>
  <c r="P119" i="19" s="1"/>
  <c r="P15" i="19"/>
  <c r="P16" i="19"/>
  <c r="P117" i="19" s="1"/>
  <c r="P20" i="19"/>
  <c r="P121" i="19" s="1"/>
  <c r="P17" i="19"/>
  <c r="P19" i="19"/>
  <c r="P120" i="19" s="1"/>
  <c r="P27" i="19"/>
  <c r="L168" i="19"/>
  <c r="BD54" i="4"/>
  <c r="BE54" i="4" s="1"/>
  <c r="BF54" i="4" s="1"/>
  <c r="BG54" i="4" s="1"/>
  <c r="BH54" i="4" s="1"/>
  <c r="BI54" i="4" s="1"/>
  <c r="BJ54" i="4" s="1"/>
  <c r="BK54" i="4" s="1"/>
  <c r="BL54" i="4" s="1"/>
  <c r="BM54" i="4" s="1"/>
  <c r="BN54" i="4" s="1"/>
  <c r="I186" i="19"/>
  <c r="I181" i="19"/>
  <c r="I184" i="19"/>
  <c r="C52" i="4"/>
  <c r="I185" i="19"/>
  <c r="C32" i="4"/>
  <c r="P51" i="19"/>
  <c r="P148" i="19" s="1"/>
  <c r="P55" i="19"/>
  <c r="P52" i="19"/>
  <c r="P56" i="19"/>
  <c r="P153" i="19" s="1"/>
  <c r="P50" i="19"/>
  <c r="P53" i="19"/>
  <c r="P150" i="19" s="1"/>
  <c r="P54" i="19"/>
  <c r="P151" i="19" s="1"/>
  <c r="I68" i="4"/>
  <c r="J98" i="4"/>
  <c r="O120" i="19"/>
  <c r="M97" i="19"/>
  <c r="BD56" i="4"/>
  <c r="BE56" i="4" s="1"/>
  <c r="BF56" i="4" s="1"/>
  <c r="BG56" i="4" s="1"/>
  <c r="BH56" i="4" s="1"/>
  <c r="BI56" i="4" s="1"/>
  <c r="BJ56" i="4" s="1"/>
  <c r="BK56" i="4" s="1"/>
  <c r="BL56" i="4" s="1"/>
  <c r="BM56" i="4" s="1"/>
  <c r="BN56" i="4" s="1"/>
  <c r="I74" i="4"/>
  <c r="J124" i="4"/>
  <c r="AC81" i="4"/>
  <c r="AC91" i="4" s="1"/>
  <c r="AC145" i="4" s="1"/>
  <c r="AD109" i="4"/>
  <c r="J185" i="19"/>
  <c r="D32" i="4"/>
  <c r="D34" i="4" s="1"/>
  <c r="D52" i="4"/>
  <c r="D61" i="4" s="1"/>
  <c r="J186" i="19"/>
  <c r="J184" i="19"/>
  <c r="J181" i="19"/>
  <c r="P32" i="19"/>
  <c r="P6" i="19"/>
  <c r="O83" i="19"/>
  <c r="BD55" i="4"/>
  <c r="BE55" i="4" s="1"/>
  <c r="BF55" i="4" s="1"/>
  <c r="BG55" i="4" s="1"/>
  <c r="BH55" i="4" s="1"/>
  <c r="BI55" i="4" s="1"/>
  <c r="BJ55" i="4" s="1"/>
  <c r="BK55" i="4" s="1"/>
  <c r="BL55" i="4" s="1"/>
  <c r="BM55" i="4" s="1"/>
  <c r="BN55" i="4" s="1"/>
  <c r="I80" i="4"/>
  <c r="I89" i="4" s="1"/>
  <c r="J108" i="4"/>
  <c r="O117" i="19"/>
  <c r="O115" i="19"/>
  <c r="BD60" i="4"/>
  <c r="BE60" i="4" s="1"/>
  <c r="BF60" i="4" s="1"/>
  <c r="BG60" i="4" s="1"/>
  <c r="BH60" i="4" s="1"/>
  <c r="BI60" i="4" s="1"/>
  <c r="BJ60" i="4" s="1"/>
  <c r="BK60" i="4" s="1"/>
  <c r="BL60" i="4" s="1"/>
  <c r="BM60" i="4" s="1"/>
  <c r="BN60" i="4" s="1"/>
  <c r="AD134" i="4"/>
  <c r="BB56" i="4"/>
  <c r="O63" i="19"/>
  <c r="O147" i="19"/>
  <c r="BK119" i="4"/>
  <c r="BD57" i="4"/>
  <c r="BE57" i="4" s="1"/>
  <c r="BF57" i="4" s="1"/>
  <c r="BG57" i="4" s="1"/>
  <c r="BH57" i="4" s="1"/>
  <c r="BI57" i="4" s="1"/>
  <c r="BJ57" i="4" s="1"/>
  <c r="BK57" i="4" s="1"/>
  <c r="BL57" i="4" s="1"/>
  <c r="BM57" i="4" s="1"/>
  <c r="BN57" i="4" s="1"/>
  <c r="Z79" i="4"/>
  <c r="AA107" i="4"/>
  <c r="H82" i="4"/>
  <c r="O151" i="19"/>
  <c r="AB99" i="4"/>
  <c r="D106" i="17" s="1"/>
  <c r="K176" i="19"/>
  <c r="K178" i="19" s="1"/>
  <c r="R12" i="19"/>
  <c r="Q13" i="19"/>
  <c r="L81" i="19"/>
  <c r="L163" i="19"/>
  <c r="L164" i="19"/>
  <c r="AX119" i="4"/>
  <c r="M144" i="19"/>
  <c r="N85" i="19"/>
  <c r="N89" i="19"/>
  <c r="N86" i="19"/>
  <c r="N90" i="19"/>
  <c r="N84" i="19"/>
  <c r="N87" i="19"/>
  <c r="N88" i="19"/>
  <c r="N182" i="19"/>
  <c r="AK119" i="4"/>
  <c r="G71" i="4"/>
  <c r="C50" i="4"/>
  <c r="BB55" i="4"/>
  <c r="BD59" i="4"/>
  <c r="BE59" i="4" s="1"/>
  <c r="BF59" i="4" s="1"/>
  <c r="BG59" i="4" s="1"/>
  <c r="BH59" i="4" s="1"/>
  <c r="BI59" i="4" s="1"/>
  <c r="BJ59" i="4" s="1"/>
  <c r="BK59" i="4" s="1"/>
  <c r="BL59" i="4" s="1"/>
  <c r="BM59" i="4" s="1"/>
  <c r="BN59" i="4" s="1"/>
  <c r="R48" i="19"/>
  <c r="Q49" i="19"/>
  <c r="O121" i="19"/>
  <c r="AA70" i="4"/>
  <c r="AB70" i="4" s="1"/>
  <c r="D79" i="17"/>
  <c r="AI112" i="4" l="1"/>
  <c r="AI85" i="4" s="1"/>
  <c r="E42" i="4"/>
  <c r="E50" i="4" s="1"/>
  <c r="R29" i="19"/>
  <c r="Q30" i="19"/>
  <c r="BU31" i="19"/>
  <c r="T103" i="4"/>
  <c r="S74" i="4"/>
  <c r="C61" i="4"/>
  <c r="I188" i="19"/>
  <c r="J188" i="19"/>
  <c r="I139" i="4"/>
  <c r="AF141" i="4"/>
  <c r="AY143" i="4"/>
  <c r="AL143" i="4"/>
  <c r="F43" i="4"/>
  <c r="F51" i="4" s="1"/>
  <c r="H76" i="4"/>
  <c r="H88" i="4" s="1"/>
  <c r="Q101" i="19"/>
  <c r="Q103" i="19"/>
  <c r="Q104" i="19"/>
  <c r="Q106" i="19"/>
  <c r="Q102" i="19"/>
  <c r="Q100" i="19"/>
  <c r="Q105" i="19"/>
  <c r="Q183" i="19"/>
  <c r="S9" i="19"/>
  <c r="R99" i="19"/>
  <c r="P113" i="19"/>
  <c r="BO57" i="4"/>
  <c r="BO58" i="4"/>
  <c r="BO59" i="4"/>
  <c r="BO56" i="4"/>
  <c r="N97" i="19"/>
  <c r="AE134" i="4"/>
  <c r="AE109" i="4"/>
  <c r="AD81" i="4"/>
  <c r="AD91" i="4" s="1"/>
  <c r="AD145" i="4" s="1"/>
  <c r="J68" i="4"/>
  <c r="K98" i="4"/>
  <c r="M165" i="19"/>
  <c r="L176" i="19"/>
  <c r="I82" i="4"/>
  <c r="Q6" i="19"/>
  <c r="P83" i="19"/>
  <c r="P118" i="19"/>
  <c r="O46" i="19"/>
  <c r="O131" i="19"/>
  <c r="O144" i="19" s="1"/>
  <c r="AD99" i="4"/>
  <c r="AC69" i="4"/>
  <c r="N133" i="19"/>
  <c r="N135" i="19"/>
  <c r="N134" i="19"/>
  <c r="Q50" i="19"/>
  <c r="Q54" i="19"/>
  <c r="Q151" i="19" s="1"/>
  <c r="Q51" i="19"/>
  <c r="Q148" i="19" s="1"/>
  <c r="Q55" i="19"/>
  <c r="Q152" i="19" s="1"/>
  <c r="Q52" i="19"/>
  <c r="Q149" i="19" s="1"/>
  <c r="Q56" i="19"/>
  <c r="Q53" i="19"/>
  <c r="Q17" i="19"/>
  <c r="Q118" i="19" s="1"/>
  <c r="Q14" i="19"/>
  <c r="Q19" i="19"/>
  <c r="Q16" i="19"/>
  <c r="Q117" i="19" s="1"/>
  <c r="Q15" i="19"/>
  <c r="Q116" i="19" s="1"/>
  <c r="Q27" i="19"/>
  <c r="Q20" i="19"/>
  <c r="Q121" i="19" s="1"/>
  <c r="Q18" i="19"/>
  <c r="Q119" i="19" s="1"/>
  <c r="AJ112" i="4"/>
  <c r="Q32" i="19"/>
  <c r="J74" i="4"/>
  <c r="K124" i="4"/>
  <c r="P63" i="19"/>
  <c r="P147" i="19"/>
  <c r="P149" i="19"/>
  <c r="C34" i="4"/>
  <c r="AC70" i="4"/>
  <c r="AD100" i="4"/>
  <c r="S48" i="19"/>
  <c r="R49" i="19"/>
  <c r="S12" i="19"/>
  <c r="R13" i="19"/>
  <c r="O160" i="19"/>
  <c r="O84" i="19"/>
  <c r="O88" i="19"/>
  <c r="O85" i="19"/>
  <c r="O89" i="19"/>
  <c r="O86" i="19"/>
  <c r="O90" i="19"/>
  <c r="O87" i="19"/>
  <c r="O182" i="19"/>
  <c r="AL119" i="4"/>
  <c r="AY119" i="4"/>
  <c r="AC107" i="4"/>
  <c r="AA79" i="4"/>
  <c r="AB107" i="4"/>
  <c r="BL119" i="4"/>
  <c r="O128" i="19"/>
  <c r="P152" i="19"/>
  <c r="BO54" i="4"/>
  <c r="I134" i="4"/>
  <c r="I71" i="4"/>
  <c r="E44" i="4"/>
  <c r="G88" i="4"/>
  <c r="K181" i="19"/>
  <c r="K184" i="19"/>
  <c r="K185" i="19"/>
  <c r="E32" i="4"/>
  <c r="E34" i="4" s="1"/>
  <c r="E52" i="4"/>
  <c r="E61" i="4" s="1"/>
  <c r="K186" i="19"/>
  <c r="BO60" i="4"/>
  <c r="J80" i="4"/>
  <c r="K108" i="4"/>
  <c r="BO55" i="4"/>
  <c r="W103" i="4"/>
  <c r="V74" i="4"/>
  <c r="P116" i="19"/>
  <c r="N71" i="19"/>
  <c r="N68" i="19"/>
  <c r="N73" i="19"/>
  <c r="N69" i="19"/>
  <c r="N74" i="19"/>
  <c r="N70" i="19"/>
  <c r="N165" i="19" s="1"/>
  <c r="N72" i="19"/>
  <c r="N132" i="19"/>
  <c r="N136" i="19"/>
  <c r="N46" i="19"/>
  <c r="N131" i="19"/>
  <c r="P66" i="19"/>
  <c r="O67" i="19"/>
  <c r="M81" i="19"/>
  <c r="M163" i="19"/>
  <c r="N137" i="19"/>
  <c r="AC68" i="4"/>
  <c r="AD98" i="4"/>
  <c r="E79" i="17"/>
  <c r="S29" i="19" l="1"/>
  <c r="R30" i="19"/>
  <c r="J89" i="4"/>
  <c r="J139" i="4" s="1"/>
  <c r="J147" i="4" s="1"/>
  <c r="U103" i="4"/>
  <c r="U74" i="4" s="1"/>
  <c r="T74" i="4"/>
  <c r="F44" i="4"/>
  <c r="Q113" i="19"/>
  <c r="K188" i="19"/>
  <c r="I147" i="4"/>
  <c r="AG141" i="4"/>
  <c r="BO143" i="4"/>
  <c r="AZ143" i="4"/>
  <c r="AM143" i="4"/>
  <c r="J76" i="4"/>
  <c r="I76" i="4"/>
  <c r="I88" i="4" s="1"/>
  <c r="H41" i="4"/>
  <c r="H42" i="4" s="1"/>
  <c r="H50" i="4" s="1"/>
  <c r="M176" i="19"/>
  <c r="M178" i="19" s="1"/>
  <c r="M184" i="19" s="1"/>
  <c r="R102" i="19"/>
  <c r="R100" i="19"/>
  <c r="R105" i="19"/>
  <c r="R101" i="19"/>
  <c r="R103" i="19"/>
  <c r="R104" i="19"/>
  <c r="R183" i="19"/>
  <c r="R106" i="19"/>
  <c r="T9" i="19"/>
  <c r="S99" i="19"/>
  <c r="G41" i="4"/>
  <c r="P87" i="19"/>
  <c r="P84" i="19"/>
  <c r="P88" i="19"/>
  <c r="P85" i="19"/>
  <c r="P89" i="19"/>
  <c r="P86" i="19"/>
  <c r="P90" i="19"/>
  <c r="P182" i="19"/>
  <c r="AF109" i="4"/>
  <c r="AE81" i="4"/>
  <c r="AE91" i="4" s="1"/>
  <c r="AE145" i="4" s="1"/>
  <c r="AC71" i="4"/>
  <c r="N166" i="19"/>
  <c r="R53" i="19"/>
  <c r="R150" i="19" s="1"/>
  <c r="R50" i="19"/>
  <c r="R54" i="19"/>
  <c r="R151" i="19" s="1"/>
  <c r="R51" i="19"/>
  <c r="R148" i="19" s="1"/>
  <c r="R55" i="19"/>
  <c r="R152" i="19" s="1"/>
  <c r="R56" i="19"/>
  <c r="R153" i="19" s="1"/>
  <c r="R52" i="19"/>
  <c r="AD68" i="4"/>
  <c r="AE98" i="4"/>
  <c r="K74" i="4"/>
  <c r="L124" i="4"/>
  <c r="P34" i="19"/>
  <c r="P38" i="19"/>
  <c r="P35" i="19"/>
  <c r="P39" i="19"/>
  <c r="P36" i="19"/>
  <c r="P37" i="19"/>
  <c r="P33" i="19"/>
  <c r="BM119" i="4"/>
  <c r="T12" i="19"/>
  <c r="S13" i="19"/>
  <c r="AD70" i="4"/>
  <c r="AE100" i="4"/>
  <c r="P160" i="19"/>
  <c r="AJ85" i="4"/>
  <c r="AJ86" i="4" s="1"/>
  <c r="AK112" i="4"/>
  <c r="Q120" i="19"/>
  <c r="R6" i="19"/>
  <c r="Q83" i="19"/>
  <c r="I193" i="19"/>
  <c r="J194" i="19"/>
  <c r="J190" i="19"/>
  <c r="Q66" i="19"/>
  <c r="P67" i="19"/>
  <c r="N167" i="19"/>
  <c r="N169" i="19"/>
  <c r="N81" i="19"/>
  <c r="N163" i="19"/>
  <c r="P128" i="19"/>
  <c r="T48" i="19"/>
  <c r="S49" i="19"/>
  <c r="Q33" i="19"/>
  <c r="Q37" i="19"/>
  <c r="Q135" i="19" s="1"/>
  <c r="Q34" i="19"/>
  <c r="Q132" i="19" s="1"/>
  <c r="Q38" i="19"/>
  <c r="Q136" i="19" s="1"/>
  <c r="Q35" i="19"/>
  <c r="Q133" i="19" s="1"/>
  <c r="Q36" i="19"/>
  <c r="Q134" i="19" s="1"/>
  <c r="Q39" i="19"/>
  <c r="Q137" i="19" s="1"/>
  <c r="AI86" i="4"/>
  <c r="Q115" i="19"/>
  <c r="Q153" i="19"/>
  <c r="Q63" i="19"/>
  <c r="Q147" i="19"/>
  <c r="L178" i="19"/>
  <c r="AZ119" i="4"/>
  <c r="R14" i="19"/>
  <c r="R115" i="19" s="1"/>
  <c r="R16" i="19"/>
  <c r="R117" i="19" s="1"/>
  <c r="R20" i="19"/>
  <c r="R121" i="19" s="1"/>
  <c r="R17" i="19"/>
  <c r="R118" i="19" s="1"/>
  <c r="R15" i="19"/>
  <c r="R116" i="19" s="1"/>
  <c r="R18" i="19"/>
  <c r="R119" i="19" s="1"/>
  <c r="R19" i="19"/>
  <c r="R120" i="19" s="1"/>
  <c r="R27" i="19"/>
  <c r="AE99" i="4"/>
  <c r="AD69" i="4"/>
  <c r="K68" i="4"/>
  <c r="L98" i="4"/>
  <c r="O70" i="19"/>
  <c r="O165" i="19" s="1"/>
  <c r="O74" i="19"/>
  <c r="O169" i="19" s="1"/>
  <c r="O72" i="19"/>
  <c r="O167" i="19" s="1"/>
  <c r="O68" i="19"/>
  <c r="O73" i="19"/>
  <c r="O168" i="19" s="1"/>
  <c r="O69" i="19"/>
  <c r="O164" i="19" s="1"/>
  <c r="O71" i="19"/>
  <c r="O166" i="19" s="1"/>
  <c r="N168" i="19"/>
  <c r="I194" i="19"/>
  <c r="I190" i="19"/>
  <c r="AD107" i="4"/>
  <c r="AC79" i="4"/>
  <c r="N144" i="19"/>
  <c r="N164" i="19"/>
  <c r="X103" i="4"/>
  <c r="W74" i="4"/>
  <c r="L108" i="4"/>
  <c r="K80" i="4"/>
  <c r="J134" i="4"/>
  <c r="J71" i="4"/>
  <c r="AM119" i="4"/>
  <c r="O97" i="19"/>
  <c r="R32" i="19"/>
  <c r="Q150" i="19"/>
  <c r="J82" i="4"/>
  <c r="AF134" i="4"/>
  <c r="F79" i="17"/>
  <c r="B113" i="17"/>
  <c r="B110" i="17"/>
  <c r="B93" i="17"/>
  <c r="B105" i="17"/>
  <c r="B106" i="17"/>
  <c r="B107" i="17"/>
  <c r="B81" i="17"/>
  <c r="B80" i="17"/>
  <c r="B35" i="17"/>
  <c r="B37" i="17"/>
  <c r="B38" i="17"/>
  <c r="B39" i="17"/>
  <c r="B40" i="17"/>
  <c r="B120" i="17"/>
  <c r="B122" i="17"/>
  <c r="B123" i="17"/>
  <c r="B124" i="17"/>
  <c r="B125" i="17"/>
  <c r="T29" i="19" l="1"/>
  <c r="S30" i="19"/>
  <c r="K89" i="4"/>
  <c r="K139" i="4" s="1"/>
  <c r="K147" i="4" s="1"/>
  <c r="M185" i="19"/>
  <c r="M181" i="19"/>
  <c r="M186" i="19"/>
  <c r="AH141" i="4"/>
  <c r="BB143" i="4"/>
  <c r="AO143" i="4"/>
  <c r="H43" i="4"/>
  <c r="H51" i="4" s="1"/>
  <c r="AB144" i="4"/>
  <c r="I41" i="4"/>
  <c r="I43" i="4" s="1"/>
  <c r="I51" i="4" s="1"/>
  <c r="S103" i="19"/>
  <c r="S101" i="19"/>
  <c r="S106" i="19"/>
  <c r="S183" i="19"/>
  <c r="S105" i="19"/>
  <c r="S100" i="19"/>
  <c r="S102" i="19"/>
  <c r="S104" i="19"/>
  <c r="G32" i="4"/>
  <c r="G34" i="4" s="1"/>
  <c r="V9" i="19"/>
  <c r="T99" i="19"/>
  <c r="U99" i="19" s="1"/>
  <c r="U9" i="19"/>
  <c r="G52" i="4"/>
  <c r="R113" i="19"/>
  <c r="J88" i="4"/>
  <c r="L181" i="19"/>
  <c r="L184" i="19"/>
  <c r="L185" i="19"/>
  <c r="F32" i="4"/>
  <c r="F52" i="4"/>
  <c r="F61" i="4" s="1"/>
  <c r="L186" i="19"/>
  <c r="S52" i="19"/>
  <c r="S149" i="19" s="1"/>
  <c r="S56" i="19"/>
  <c r="S153" i="19" s="1"/>
  <c r="S53" i="19"/>
  <c r="S50" i="19"/>
  <c r="S54" i="19"/>
  <c r="S151" i="19" s="1"/>
  <c r="S51" i="19"/>
  <c r="S148" i="19" s="1"/>
  <c r="S55" i="19"/>
  <c r="S152" i="19" s="1"/>
  <c r="P97" i="19"/>
  <c r="G42" i="4"/>
  <c r="G43" i="4"/>
  <c r="AG134" i="4"/>
  <c r="M108" i="4"/>
  <c r="L80" i="4"/>
  <c r="AD79" i="4"/>
  <c r="AE107" i="4"/>
  <c r="BA119" i="4"/>
  <c r="BB119" i="4" s="1"/>
  <c r="N176" i="19"/>
  <c r="S6" i="19"/>
  <c r="R83" i="19"/>
  <c r="S15" i="19"/>
  <c r="S116" i="19" s="1"/>
  <c r="S19" i="19"/>
  <c r="S120" i="19" s="1"/>
  <c r="S16" i="19"/>
  <c r="S17" i="19"/>
  <c r="S118" i="19" s="1"/>
  <c r="S14" i="19"/>
  <c r="S115" i="19" s="1"/>
  <c r="S18" i="19"/>
  <c r="S119" i="19" s="1"/>
  <c r="S20" i="19"/>
  <c r="S121" i="19" s="1"/>
  <c r="S27" i="19"/>
  <c r="P136" i="19"/>
  <c r="R149" i="19"/>
  <c r="S32" i="19"/>
  <c r="Q86" i="19"/>
  <c r="Q90" i="19"/>
  <c r="Q87" i="19"/>
  <c r="Q84" i="19"/>
  <c r="Q88" i="19"/>
  <c r="Q85" i="19"/>
  <c r="Q89" i="19"/>
  <c r="Q182" i="19"/>
  <c r="P134" i="19"/>
  <c r="K194" i="19"/>
  <c r="J193" i="19"/>
  <c r="K190" i="19"/>
  <c r="P69" i="19"/>
  <c r="P164" i="19" s="1"/>
  <c r="P73" i="19"/>
  <c r="P168" i="19" s="1"/>
  <c r="P71" i="19"/>
  <c r="P166" i="19" s="1"/>
  <c r="P72" i="19"/>
  <c r="P167" i="19" s="1"/>
  <c r="P74" i="19"/>
  <c r="P169" i="19" s="1"/>
  <c r="P70" i="19"/>
  <c r="P165" i="19" s="1"/>
  <c r="P68" i="19"/>
  <c r="I195" i="19"/>
  <c r="J192" i="19" s="1"/>
  <c r="V12" i="19"/>
  <c r="T13" i="19"/>
  <c r="BN119" i="4"/>
  <c r="BO119" i="4" s="1"/>
  <c r="P46" i="19"/>
  <c r="P131" i="19"/>
  <c r="P135" i="19"/>
  <c r="P137" i="19"/>
  <c r="P132" i="19"/>
  <c r="R147" i="19"/>
  <c r="R160" i="19" s="1"/>
  <c r="R63" i="19"/>
  <c r="O81" i="19"/>
  <c r="O163" i="19"/>
  <c r="AE69" i="4"/>
  <c r="AF99" i="4"/>
  <c r="Q128" i="19"/>
  <c r="AK85" i="4"/>
  <c r="AK86" i="4" s="1"/>
  <c r="AL112" i="4"/>
  <c r="AD71" i="4"/>
  <c r="Q46" i="19"/>
  <c r="Q131" i="19"/>
  <c r="Q144" i="19" s="1"/>
  <c r="T49" i="19"/>
  <c r="V48" i="19"/>
  <c r="K82" i="4"/>
  <c r="K71" i="4"/>
  <c r="K134" i="4"/>
  <c r="Q160" i="19"/>
  <c r="R36" i="19"/>
  <c r="R134" i="19" s="1"/>
  <c r="R33" i="19"/>
  <c r="R37" i="19"/>
  <c r="R135" i="19" s="1"/>
  <c r="R34" i="19"/>
  <c r="R132" i="19" s="1"/>
  <c r="R35" i="19"/>
  <c r="R133" i="19" s="1"/>
  <c r="R38" i="19"/>
  <c r="R136" i="19" s="1"/>
  <c r="R39" i="19"/>
  <c r="R137" i="19" s="1"/>
  <c r="AN119" i="4"/>
  <c r="AO119" i="4" s="1"/>
  <c r="Y103" i="4"/>
  <c r="X74" i="4"/>
  <c r="M98" i="4"/>
  <c r="L68" i="4"/>
  <c r="R66" i="19"/>
  <c r="Q67" i="19"/>
  <c r="AE70" i="4"/>
  <c r="AF100" i="4"/>
  <c r="P133" i="19"/>
  <c r="M124" i="4"/>
  <c r="L74" i="4"/>
  <c r="AE68" i="4"/>
  <c r="AF98" i="4"/>
  <c r="AF81" i="4"/>
  <c r="AF91" i="4" s="1"/>
  <c r="AF145" i="4" s="1"/>
  <c r="AG109" i="4"/>
  <c r="G79" i="17"/>
  <c r="B111" i="17"/>
  <c r="B108" i="17"/>
  <c r="B112" i="17"/>
  <c r="B91" i="17"/>
  <c r="B92" i="17"/>
  <c r="B121" i="17"/>
  <c r="B15" i="5"/>
  <c r="B14" i="5"/>
  <c r="AO7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BL1" i="5"/>
  <c r="BK1" i="5"/>
  <c r="BJ1" i="5"/>
  <c r="BI1" i="5"/>
  <c r="BH1" i="5"/>
  <c r="BG1" i="5"/>
  <c r="BF1" i="5"/>
  <c r="BE1" i="5"/>
  <c r="BD1" i="5"/>
  <c r="BC1" i="5"/>
  <c r="BB1" i="5"/>
  <c r="BA1" i="5"/>
  <c r="AZ1" i="5"/>
  <c r="AY1" i="5"/>
  <c r="AX1" i="5"/>
  <c r="AW1" i="5"/>
  <c r="AV1" i="5"/>
  <c r="AU1" i="5"/>
  <c r="AT1" i="5"/>
  <c r="AS1" i="5"/>
  <c r="AR1" i="5"/>
  <c r="AQ1" i="5"/>
  <c r="AP1" i="5"/>
  <c r="AO1" i="5"/>
  <c r="AN1" i="5"/>
  <c r="AM1" i="5"/>
  <c r="AL1" i="5"/>
  <c r="AK1" i="5"/>
  <c r="AJ1" i="5"/>
  <c r="AI1" i="5"/>
  <c r="AH1" i="5"/>
  <c r="AG1" i="5"/>
  <c r="AF1" i="5"/>
  <c r="AE1" i="5"/>
  <c r="AD1" i="5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C27" i="17"/>
  <c r="G93" i="17"/>
  <c r="F93" i="17"/>
  <c r="E93" i="17"/>
  <c r="V29" i="19" l="1"/>
  <c r="U29" i="19"/>
  <c r="T30" i="19"/>
  <c r="U30" i="19" s="1"/>
  <c r="H44" i="4"/>
  <c r="L89" i="4"/>
  <c r="L139" i="4" s="1"/>
  <c r="L147" i="4" s="1"/>
  <c r="M188" i="19"/>
  <c r="M194" i="19" s="1"/>
  <c r="L188" i="19"/>
  <c r="AI141" i="4"/>
  <c r="I42" i="4"/>
  <c r="I50" i="4" s="1"/>
  <c r="L76" i="4"/>
  <c r="K76" i="4"/>
  <c r="K88" i="4" s="1"/>
  <c r="J41" i="4"/>
  <c r="J43" i="4" s="1"/>
  <c r="J51" i="4" s="1"/>
  <c r="J195" i="19"/>
  <c r="K192" i="19" s="1"/>
  <c r="S113" i="19"/>
  <c r="V99" i="19"/>
  <c r="W9" i="19"/>
  <c r="X9" i="19"/>
  <c r="T102" i="19"/>
  <c r="U102" i="19" s="1"/>
  <c r="T103" i="19"/>
  <c r="U103" i="19" s="1"/>
  <c r="T183" i="19"/>
  <c r="U183" i="19" s="1"/>
  <c r="T106" i="19"/>
  <c r="U106" i="19" s="1"/>
  <c r="T100" i="19"/>
  <c r="T104" i="19"/>
  <c r="U104" i="19" s="1"/>
  <c r="T105" i="19"/>
  <c r="U105" i="19" s="1"/>
  <c r="T101" i="19"/>
  <c r="U101" i="19" s="1"/>
  <c r="G44" i="4"/>
  <c r="AE71" i="4"/>
  <c r="AG81" i="4"/>
  <c r="AG91" i="4" s="1"/>
  <c r="AG145" i="4" s="1"/>
  <c r="AH109" i="4"/>
  <c r="T51" i="19"/>
  <c r="T55" i="19"/>
  <c r="T53" i="19"/>
  <c r="T150" i="19" s="1"/>
  <c r="T52" i="19"/>
  <c r="T56" i="19"/>
  <c r="T50" i="19"/>
  <c r="T54" i="19"/>
  <c r="U48" i="19"/>
  <c r="T6" i="19"/>
  <c r="S83" i="19"/>
  <c r="G50" i="4"/>
  <c r="AF70" i="4"/>
  <c r="AG100" i="4"/>
  <c r="W48" i="19"/>
  <c r="V49" i="19"/>
  <c r="AF69" i="4"/>
  <c r="AG99" i="4"/>
  <c r="R85" i="19"/>
  <c r="R89" i="19"/>
  <c r="R86" i="19"/>
  <c r="R90" i="19"/>
  <c r="R87" i="19"/>
  <c r="R84" i="19"/>
  <c r="R88" i="19"/>
  <c r="R182" i="19"/>
  <c r="AH134" i="4"/>
  <c r="M74" i="4"/>
  <c r="N124" i="4"/>
  <c r="O124" i="4" s="1"/>
  <c r="Q68" i="19"/>
  <c r="Q72" i="19"/>
  <c r="Q167" i="19" s="1"/>
  <c r="Q70" i="19"/>
  <c r="Q165" i="19" s="1"/>
  <c r="Q71" i="19"/>
  <c r="Q166" i="19" s="1"/>
  <c r="Q69" i="19"/>
  <c r="Q74" i="19"/>
  <c r="Q169" i="19" s="1"/>
  <c r="Q73" i="19"/>
  <c r="Q168" i="19" s="1"/>
  <c r="L71" i="4"/>
  <c r="L134" i="4"/>
  <c r="O176" i="19"/>
  <c r="O178" i="19" s="1"/>
  <c r="P81" i="19"/>
  <c r="P163" i="19"/>
  <c r="P176" i="19" s="1"/>
  <c r="S35" i="19"/>
  <c r="S39" i="19"/>
  <c r="S137" i="19" s="1"/>
  <c r="S36" i="19"/>
  <c r="S33" i="19"/>
  <c r="S34" i="19"/>
  <c r="S132" i="19" s="1"/>
  <c r="S37" i="19"/>
  <c r="S135" i="19" s="1"/>
  <c r="S38" i="19"/>
  <c r="S136" i="19" s="1"/>
  <c r="M80" i="4"/>
  <c r="N108" i="4"/>
  <c r="W12" i="19"/>
  <c r="V13" i="19"/>
  <c r="S117" i="19"/>
  <c r="N178" i="19"/>
  <c r="S63" i="19"/>
  <c r="S147" i="19"/>
  <c r="AF68" i="4"/>
  <c r="AG98" i="4"/>
  <c r="S66" i="19"/>
  <c r="R67" i="19"/>
  <c r="M68" i="4"/>
  <c r="N98" i="4"/>
  <c r="P98" i="4" s="1"/>
  <c r="Y74" i="4"/>
  <c r="Z103" i="4"/>
  <c r="R46" i="19"/>
  <c r="R131" i="19"/>
  <c r="R144" i="19" s="1"/>
  <c r="L82" i="4"/>
  <c r="AL85" i="4"/>
  <c r="AL86" i="4" s="1"/>
  <c r="AM112" i="4"/>
  <c r="P144" i="19"/>
  <c r="T14" i="19"/>
  <c r="T18" i="19"/>
  <c r="T15" i="19"/>
  <c r="T20" i="19"/>
  <c r="T17" i="19"/>
  <c r="T19" i="19"/>
  <c r="T27" i="19"/>
  <c r="U27" i="19" s="1"/>
  <c r="T16" i="19"/>
  <c r="T117" i="19" s="1"/>
  <c r="U12" i="19"/>
  <c r="Q97" i="19"/>
  <c r="T32" i="19"/>
  <c r="U32" i="19" s="1"/>
  <c r="AE79" i="4"/>
  <c r="AF107" i="4"/>
  <c r="G51" i="4"/>
  <c r="S150" i="19"/>
  <c r="U53" i="19"/>
  <c r="F34" i="4"/>
  <c r="R128" i="19"/>
  <c r="E15" i="5"/>
  <c r="C28" i="17"/>
  <c r="C11" i="7" s="1"/>
  <c r="W14" i="5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4" i="5" s="1"/>
  <c r="AI14" i="5" s="1"/>
  <c r="AJ14" i="5" s="1"/>
  <c r="AK14" i="5" s="1"/>
  <c r="AL14" i="5" s="1"/>
  <c r="AM14" i="5" s="1"/>
  <c r="AN14" i="5" s="1"/>
  <c r="AO14" i="5" s="1"/>
  <c r="AP14" i="5" s="1"/>
  <c r="AQ14" i="5" s="1"/>
  <c r="AR14" i="5" s="1"/>
  <c r="AS14" i="5" s="1"/>
  <c r="AT14" i="5" s="1"/>
  <c r="AU14" i="5" s="1"/>
  <c r="AV14" i="5" s="1"/>
  <c r="AW14" i="5" s="1"/>
  <c r="AX14" i="5" s="1"/>
  <c r="AY14" i="5" s="1"/>
  <c r="AZ14" i="5" s="1"/>
  <c r="BA14" i="5" s="1"/>
  <c r="BB14" i="5" s="1"/>
  <c r="BC14" i="5" s="1"/>
  <c r="BD14" i="5" s="1"/>
  <c r="BE14" i="5" s="1"/>
  <c r="BF14" i="5" s="1"/>
  <c r="BG14" i="5" s="1"/>
  <c r="BH14" i="5" s="1"/>
  <c r="BI14" i="5" s="1"/>
  <c r="BJ14" i="5" s="1"/>
  <c r="BK14" i="5" s="1"/>
  <c r="BL14" i="5" s="1"/>
  <c r="B98" i="17"/>
  <c r="B97" i="17"/>
  <c r="G96" i="17"/>
  <c r="B96" i="17"/>
  <c r="B95" i="17"/>
  <c r="D92" i="17"/>
  <c r="D90" i="17"/>
  <c r="C90" i="17"/>
  <c r="W29" i="19" l="1"/>
  <c r="V30" i="19"/>
  <c r="V32" i="19" s="1"/>
  <c r="S128" i="19"/>
  <c r="M89" i="4"/>
  <c r="M139" i="4" s="1"/>
  <c r="M147" i="4" s="1"/>
  <c r="G61" i="4"/>
  <c r="J42" i="4"/>
  <c r="J50" i="4" s="1"/>
  <c r="L193" i="19"/>
  <c r="M190" i="19"/>
  <c r="AJ141" i="4"/>
  <c r="I44" i="4"/>
  <c r="F15" i="5"/>
  <c r="E16" i="5"/>
  <c r="K41" i="4"/>
  <c r="K43" i="4" s="1"/>
  <c r="K51" i="4" s="1"/>
  <c r="S160" i="19"/>
  <c r="U16" i="19"/>
  <c r="W99" i="19"/>
  <c r="Y9" i="19"/>
  <c r="V102" i="19"/>
  <c r="V104" i="19"/>
  <c r="V101" i="19"/>
  <c r="V103" i="19"/>
  <c r="V109" i="19"/>
  <c r="V183" i="19"/>
  <c r="V110" i="19"/>
  <c r="V106" i="19"/>
  <c r="V111" i="19"/>
  <c r="V100" i="19"/>
  <c r="V112" i="19"/>
  <c r="V105" i="19"/>
  <c r="V107" i="19"/>
  <c r="V108" i="19"/>
  <c r="X99" i="19"/>
  <c r="Z9" i="19"/>
  <c r="T113" i="19"/>
  <c r="U113" i="19" s="1"/>
  <c r="U100" i="19"/>
  <c r="AF71" i="4"/>
  <c r="L88" i="4"/>
  <c r="T116" i="19"/>
  <c r="U116" i="19" s="1"/>
  <c r="U15" i="19"/>
  <c r="N68" i="4"/>
  <c r="O98" i="4"/>
  <c r="S134" i="19"/>
  <c r="X48" i="19"/>
  <c r="W49" i="19"/>
  <c r="AG70" i="4"/>
  <c r="AH100" i="4"/>
  <c r="T120" i="19"/>
  <c r="U120" i="19" s="1"/>
  <c r="U19" i="19"/>
  <c r="M82" i="4"/>
  <c r="AG68" i="4"/>
  <c r="AH98" i="4"/>
  <c r="V14" i="19"/>
  <c r="V16" i="19"/>
  <c r="V20" i="19"/>
  <c r="V17" i="19"/>
  <c r="V19" i="19"/>
  <c r="V18" i="19"/>
  <c r="V15" i="19"/>
  <c r="V24" i="19"/>
  <c r="V27" i="19"/>
  <c r="V21" i="19"/>
  <c r="V26" i="19"/>
  <c r="V22" i="19"/>
  <c r="V25" i="19"/>
  <c r="V23" i="19"/>
  <c r="S46" i="19"/>
  <c r="S131" i="19"/>
  <c r="N74" i="4"/>
  <c r="C93" i="17"/>
  <c r="T151" i="19"/>
  <c r="U151" i="19" s="1"/>
  <c r="U54" i="19"/>
  <c r="T153" i="19"/>
  <c r="U153" i="19" s="1"/>
  <c r="U56" i="19"/>
  <c r="T148" i="19"/>
  <c r="U148" i="19" s="1"/>
  <c r="U51" i="19"/>
  <c r="P108" i="4"/>
  <c r="N80" i="4"/>
  <c r="N89" i="4" s="1"/>
  <c r="O108" i="4"/>
  <c r="C111" i="17" s="1"/>
  <c r="O181" i="19"/>
  <c r="O184" i="19"/>
  <c r="O185" i="19"/>
  <c r="I32" i="4"/>
  <c r="I34" i="4" s="1"/>
  <c r="I52" i="4"/>
  <c r="I61" i="4" s="1"/>
  <c r="O186" i="19"/>
  <c r="AI134" i="4"/>
  <c r="AH99" i="4"/>
  <c r="AG69" i="4"/>
  <c r="AG107" i="4"/>
  <c r="AF79" i="4"/>
  <c r="K193" i="19"/>
  <c r="K195" i="19" s="1"/>
  <c r="L192" i="19" s="1"/>
  <c r="L194" i="19"/>
  <c r="L190" i="19"/>
  <c r="U117" i="19"/>
  <c r="T118" i="19"/>
  <c r="U118" i="19" s="1"/>
  <c r="U17" i="19"/>
  <c r="T119" i="19"/>
  <c r="U119" i="19" s="1"/>
  <c r="U18" i="19"/>
  <c r="AM85" i="4"/>
  <c r="AM86" i="4" s="1"/>
  <c r="AN112" i="4"/>
  <c r="AA103" i="4"/>
  <c r="AC103" i="4" s="1"/>
  <c r="Z74" i="4"/>
  <c r="R71" i="19"/>
  <c r="R166" i="19" s="1"/>
  <c r="R69" i="19"/>
  <c r="R164" i="19" s="1"/>
  <c r="R74" i="19"/>
  <c r="R169" i="19" s="1"/>
  <c r="R70" i="19"/>
  <c r="R165" i="19" s="1"/>
  <c r="R68" i="19"/>
  <c r="R73" i="19"/>
  <c r="R168" i="19" s="1"/>
  <c r="R72" i="19"/>
  <c r="R167" i="19" s="1"/>
  <c r="N185" i="19"/>
  <c r="H32" i="4"/>
  <c r="H52" i="4"/>
  <c r="H61" i="4" s="1"/>
  <c r="N186" i="19"/>
  <c r="N181" i="19"/>
  <c r="N184" i="19"/>
  <c r="X12" i="19"/>
  <c r="W13" i="19"/>
  <c r="R97" i="19"/>
  <c r="S84" i="19"/>
  <c r="S88" i="19"/>
  <c r="S85" i="19"/>
  <c r="S89" i="19"/>
  <c r="S87" i="19"/>
  <c r="S90" i="19"/>
  <c r="S86" i="19"/>
  <c r="S182" i="19"/>
  <c r="T63" i="19"/>
  <c r="U63" i="19" s="1"/>
  <c r="T147" i="19"/>
  <c r="U50" i="19"/>
  <c r="U49" i="19"/>
  <c r="U150" i="19"/>
  <c r="AI109" i="4"/>
  <c r="AH81" i="4"/>
  <c r="AH91" i="4" s="1"/>
  <c r="AH145" i="4" s="1"/>
  <c r="T121" i="19"/>
  <c r="U121" i="19" s="1"/>
  <c r="U20" i="19"/>
  <c r="T115" i="19"/>
  <c r="U13" i="19"/>
  <c r="U14" i="19"/>
  <c r="S67" i="19"/>
  <c r="T66" i="19"/>
  <c r="S133" i="19"/>
  <c r="P178" i="19"/>
  <c r="M134" i="4"/>
  <c r="M71" i="4"/>
  <c r="Q164" i="19"/>
  <c r="Q81" i="19"/>
  <c r="Q163" i="19"/>
  <c r="V53" i="19"/>
  <c r="V57" i="19"/>
  <c r="V61" i="19"/>
  <c r="V51" i="19"/>
  <c r="V55" i="19"/>
  <c r="V59" i="19"/>
  <c r="V52" i="19"/>
  <c r="V56" i="19"/>
  <c r="V60" i="19"/>
  <c r="V54" i="19"/>
  <c r="V58" i="19"/>
  <c r="V62" i="19"/>
  <c r="V50" i="19"/>
  <c r="V6" i="19"/>
  <c r="T83" i="19"/>
  <c r="U6" i="19"/>
  <c r="T149" i="19"/>
  <c r="U149" i="19" s="1"/>
  <c r="U52" i="19"/>
  <c r="T152" i="19"/>
  <c r="U152" i="19" s="1"/>
  <c r="U55" i="19"/>
  <c r="C96" i="17"/>
  <c r="D97" i="17"/>
  <c r="D96" i="17"/>
  <c r="E97" i="17"/>
  <c r="E96" i="17"/>
  <c r="F97" i="17"/>
  <c r="F96" i="17"/>
  <c r="G97" i="17"/>
  <c r="E92" i="17"/>
  <c r="X29" i="19" l="1"/>
  <c r="W30" i="19"/>
  <c r="Q176" i="19"/>
  <c r="Q178" i="19" s="1"/>
  <c r="Q184" i="19" s="1"/>
  <c r="J44" i="4"/>
  <c r="N188" i="19"/>
  <c r="O188" i="19"/>
  <c r="O80" i="4"/>
  <c r="AK141" i="4"/>
  <c r="G15" i="5"/>
  <c r="F16" i="5"/>
  <c r="K42" i="4"/>
  <c r="K50" i="4" s="1"/>
  <c r="N76" i="4"/>
  <c r="M76" i="4"/>
  <c r="M88" i="4" s="1"/>
  <c r="L41" i="4"/>
  <c r="L43" i="4" s="1"/>
  <c r="L51" i="4" s="1"/>
  <c r="Y99" i="19"/>
  <c r="AA9" i="19"/>
  <c r="V113" i="19"/>
  <c r="W105" i="19"/>
  <c r="W110" i="19"/>
  <c r="W107" i="19"/>
  <c r="W183" i="19"/>
  <c r="W101" i="19"/>
  <c r="W104" i="19"/>
  <c r="W109" i="19"/>
  <c r="W100" i="19"/>
  <c r="W108" i="19"/>
  <c r="W103" i="19"/>
  <c r="W102" i="19"/>
  <c r="W111" i="19"/>
  <c r="W106" i="19"/>
  <c r="W112" i="19"/>
  <c r="AB9" i="19"/>
  <c r="Z99" i="19"/>
  <c r="L195" i="19"/>
  <c r="M192" i="19" s="1"/>
  <c r="X112" i="19"/>
  <c r="X183" i="19"/>
  <c r="X107" i="19"/>
  <c r="X103" i="19"/>
  <c r="X108" i="19"/>
  <c r="X109" i="19"/>
  <c r="X100" i="19"/>
  <c r="X101" i="19"/>
  <c r="X102" i="19"/>
  <c r="X110" i="19"/>
  <c r="X104" i="19"/>
  <c r="X105" i="19"/>
  <c r="X111" i="19"/>
  <c r="X106" i="19"/>
  <c r="V156" i="19"/>
  <c r="T67" i="19"/>
  <c r="V66" i="19"/>
  <c r="S144" i="19"/>
  <c r="V123" i="19"/>
  <c r="V125" i="19"/>
  <c r="AI100" i="4"/>
  <c r="AH70" i="4"/>
  <c r="O68" i="4"/>
  <c r="V63" i="19"/>
  <c r="V147" i="19"/>
  <c r="V157" i="19"/>
  <c r="V152" i="19"/>
  <c r="V150" i="19"/>
  <c r="P181" i="19"/>
  <c r="P184" i="19"/>
  <c r="P185" i="19"/>
  <c r="J32" i="4"/>
  <c r="J34" i="4" s="1"/>
  <c r="P186" i="19"/>
  <c r="J52" i="4"/>
  <c r="J61" i="4" s="1"/>
  <c r="S70" i="19"/>
  <c r="S165" i="19" s="1"/>
  <c r="S74" i="19"/>
  <c r="S169" i="19" s="1"/>
  <c r="S68" i="19"/>
  <c r="S73" i="19"/>
  <c r="S168" i="19" s="1"/>
  <c r="S69" i="19"/>
  <c r="S164" i="19" s="1"/>
  <c r="S71" i="19"/>
  <c r="S166" i="19" s="1"/>
  <c r="S72" i="19"/>
  <c r="S167" i="19" s="1"/>
  <c r="T34" i="19"/>
  <c r="T38" i="19"/>
  <c r="T35" i="19"/>
  <c r="T39" i="19"/>
  <c r="T33" i="19"/>
  <c r="T36" i="19"/>
  <c r="T37" i="19"/>
  <c r="X13" i="19"/>
  <c r="Y12" i="19"/>
  <c r="H34" i="4"/>
  <c r="R163" i="19"/>
  <c r="R176" i="19" s="1"/>
  <c r="R178" i="19" s="1"/>
  <c r="R81" i="19"/>
  <c r="AG79" i="4"/>
  <c r="AH107" i="4"/>
  <c r="AI99" i="4"/>
  <c r="AH69" i="4"/>
  <c r="O74" i="4"/>
  <c r="V127" i="19"/>
  <c r="V116" i="19"/>
  <c r="V121" i="19"/>
  <c r="Q98" i="4"/>
  <c r="P68" i="4"/>
  <c r="V151" i="19"/>
  <c r="AJ109" i="4"/>
  <c r="AI81" i="4"/>
  <c r="AI91" i="4" s="1"/>
  <c r="AI145" i="4" s="1"/>
  <c r="W14" i="19"/>
  <c r="W115" i="19" s="1"/>
  <c r="W15" i="19"/>
  <c r="W116" i="19" s="1"/>
  <c r="W19" i="19"/>
  <c r="W120" i="19" s="1"/>
  <c r="W23" i="19"/>
  <c r="W124" i="19" s="1"/>
  <c r="W16" i="19"/>
  <c r="W117" i="19" s="1"/>
  <c r="W18" i="19"/>
  <c r="W119" i="19" s="1"/>
  <c r="W21" i="19"/>
  <c r="W122" i="19" s="1"/>
  <c r="W26" i="19"/>
  <c r="W127" i="19" s="1"/>
  <c r="W24" i="19"/>
  <c r="W125" i="19" s="1"/>
  <c r="W17" i="19"/>
  <c r="W118" i="19" s="1"/>
  <c r="W20" i="19"/>
  <c r="W121" i="19" s="1"/>
  <c r="W27" i="19"/>
  <c r="W22" i="19"/>
  <c r="W123" i="19" s="1"/>
  <c r="W25" i="19"/>
  <c r="W126" i="19" s="1"/>
  <c r="AP112" i="4"/>
  <c r="AN85" i="4"/>
  <c r="AO112" i="4"/>
  <c r="W32" i="19"/>
  <c r="V118" i="19"/>
  <c r="V153" i="19"/>
  <c r="V148" i="19"/>
  <c r="T128" i="19"/>
  <c r="U128" i="19" s="1"/>
  <c r="U115" i="19"/>
  <c r="T160" i="19"/>
  <c r="U160" i="19" s="1"/>
  <c r="U147" i="19"/>
  <c r="Q108" i="4"/>
  <c r="P80" i="4"/>
  <c r="P89" i="4" s="1"/>
  <c r="V124" i="19"/>
  <c r="V122" i="19"/>
  <c r="V119" i="19"/>
  <c r="V117" i="19"/>
  <c r="AH68" i="4"/>
  <c r="AI98" i="4"/>
  <c r="W52" i="19"/>
  <c r="W149" i="19" s="1"/>
  <c r="W56" i="19"/>
  <c r="W153" i="19" s="1"/>
  <c r="W60" i="19"/>
  <c r="W157" i="19" s="1"/>
  <c r="W50" i="19"/>
  <c r="W54" i="19"/>
  <c r="W151" i="19" s="1"/>
  <c r="W58" i="19"/>
  <c r="W155" i="19" s="1"/>
  <c r="W62" i="19"/>
  <c r="W159" i="19" s="1"/>
  <c r="W51" i="19"/>
  <c r="W148" i="19" s="1"/>
  <c r="W55" i="19"/>
  <c r="W152" i="19" s="1"/>
  <c r="W59" i="19"/>
  <c r="W156" i="19" s="1"/>
  <c r="W53" i="19"/>
  <c r="W150" i="19" s="1"/>
  <c r="W57" i="19"/>
  <c r="W154" i="19" s="1"/>
  <c r="W61" i="19"/>
  <c r="W158" i="19" s="1"/>
  <c r="W6" i="19"/>
  <c r="X6" i="19"/>
  <c r="V83" i="19"/>
  <c r="V154" i="19"/>
  <c r="V159" i="19"/>
  <c r="Q186" i="19"/>
  <c r="K32" i="4"/>
  <c r="K34" i="4" s="1"/>
  <c r="N134" i="4"/>
  <c r="O134" i="4" s="1"/>
  <c r="T87" i="19"/>
  <c r="U87" i="19" s="1"/>
  <c r="T84" i="19"/>
  <c r="T88" i="19"/>
  <c r="U88" i="19" s="1"/>
  <c r="T86" i="19"/>
  <c r="U86" i="19" s="1"/>
  <c r="T90" i="19"/>
  <c r="U90" i="19" s="1"/>
  <c r="T85" i="19"/>
  <c r="U85" i="19" s="1"/>
  <c r="T89" i="19"/>
  <c r="U89" i="19" s="1"/>
  <c r="T182" i="19"/>
  <c r="U182" i="19" s="1"/>
  <c r="U83" i="19"/>
  <c r="V155" i="19"/>
  <c r="V149" i="19"/>
  <c r="V158" i="19"/>
  <c r="S97" i="19"/>
  <c r="AA74" i="4"/>
  <c r="AB103" i="4"/>
  <c r="AJ134" i="4"/>
  <c r="V126" i="19"/>
  <c r="V120" i="19"/>
  <c r="V115" i="19"/>
  <c r="AG71" i="4"/>
  <c r="Y48" i="19"/>
  <c r="X49" i="19"/>
  <c r="F92" i="17"/>
  <c r="G92" i="17"/>
  <c r="K52" i="4" l="1"/>
  <c r="K61" i="4" s="1"/>
  <c r="Q181" i="19"/>
  <c r="X30" i="19"/>
  <c r="Y29" i="19"/>
  <c r="Q185" i="19"/>
  <c r="L42" i="4"/>
  <c r="L50" i="4" s="1"/>
  <c r="W113" i="19"/>
  <c r="Q188" i="19"/>
  <c r="Q194" i="19" s="1"/>
  <c r="P188" i="19"/>
  <c r="N139" i="4"/>
  <c r="O89" i="4"/>
  <c r="P139" i="4"/>
  <c r="AL141" i="4"/>
  <c r="H15" i="5"/>
  <c r="G16" i="5"/>
  <c r="M41" i="4"/>
  <c r="O76" i="4"/>
  <c r="K44" i="4"/>
  <c r="L44" i="4"/>
  <c r="AD9" i="19"/>
  <c r="AB99" i="19"/>
  <c r="AC9" i="19"/>
  <c r="AA99" i="19"/>
  <c r="Z106" i="19"/>
  <c r="Z111" i="19"/>
  <c r="Z100" i="19"/>
  <c r="Z183" i="19"/>
  <c r="Z102" i="19"/>
  <c r="Z109" i="19"/>
  <c r="Z110" i="19"/>
  <c r="Z101" i="19"/>
  <c r="Z104" i="19"/>
  <c r="Z103" i="19"/>
  <c r="Z105" i="19"/>
  <c r="Z108" i="19"/>
  <c r="Z107" i="19"/>
  <c r="Z112" i="19"/>
  <c r="X113" i="19"/>
  <c r="Y111" i="19"/>
  <c r="Y112" i="19"/>
  <c r="Y101" i="19"/>
  <c r="Y109" i="19"/>
  <c r="Y108" i="19"/>
  <c r="Y100" i="19"/>
  <c r="Y102" i="19"/>
  <c r="Y105" i="19"/>
  <c r="Y103" i="19"/>
  <c r="Y104" i="19"/>
  <c r="Y106" i="19"/>
  <c r="Y107" i="19"/>
  <c r="Y110" i="19"/>
  <c r="Y183" i="19"/>
  <c r="V128" i="19"/>
  <c r="W35" i="19"/>
  <c r="W133" i="19" s="1"/>
  <c r="W39" i="19"/>
  <c r="W137" i="19" s="1"/>
  <c r="W36" i="19"/>
  <c r="W134" i="19" s="1"/>
  <c r="W37" i="19"/>
  <c r="W135" i="19" s="1"/>
  <c r="W33" i="19"/>
  <c r="W34" i="19"/>
  <c r="W132" i="19" s="1"/>
  <c r="W38" i="19"/>
  <c r="W136" i="19" s="1"/>
  <c r="AH79" i="4"/>
  <c r="AI107" i="4"/>
  <c r="T137" i="19"/>
  <c r="U137" i="19" s="1"/>
  <c r="U39" i="19"/>
  <c r="T132" i="19"/>
  <c r="U132" i="19" s="1"/>
  <c r="U34" i="19"/>
  <c r="X51" i="19"/>
  <c r="X148" i="19" s="1"/>
  <c r="X55" i="19"/>
  <c r="X152" i="19" s="1"/>
  <c r="X59" i="19"/>
  <c r="X156" i="19" s="1"/>
  <c r="X53" i="19"/>
  <c r="X150" i="19" s="1"/>
  <c r="X57" i="19"/>
  <c r="X154" i="19" s="1"/>
  <c r="X61" i="19"/>
  <c r="X158" i="19" s="1"/>
  <c r="X50" i="19"/>
  <c r="X54" i="19"/>
  <c r="X151" i="19" s="1"/>
  <c r="X58" i="19"/>
  <c r="X62" i="19"/>
  <c r="X52" i="19"/>
  <c r="X149" i="19" s="1"/>
  <c r="X60" i="19"/>
  <c r="X157" i="19" s="1"/>
  <c r="X56" i="19"/>
  <c r="X153" i="19" s="1"/>
  <c r="W128" i="19"/>
  <c r="T46" i="19"/>
  <c r="U46" i="19" s="1"/>
  <c r="T131" i="19"/>
  <c r="U33" i="19"/>
  <c r="T133" i="19"/>
  <c r="U133" i="19" s="1"/>
  <c r="U35" i="19"/>
  <c r="AC74" i="4"/>
  <c r="AD103" i="4"/>
  <c r="Y6" i="19"/>
  <c r="W83" i="19"/>
  <c r="AI68" i="4"/>
  <c r="AJ98" i="4"/>
  <c r="AN86" i="4"/>
  <c r="AO86" i="4" s="1"/>
  <c r="AO85" i="4"/>
  <c r="Q68" i="4"/>
  <c r="Q71" i="4" s="1"/>
  <c r="R98" i="4"/>
  <c r="P134" i="4"/>
  <c r="R185" i="19"/>
  <c r="L32" i="4"/>
  <c r="L34" i="4" s="1"/>
  <c r="R186" i="19"/>
  <c r="R184" i="19"/>
  <c r="R181" i="19"/>
  <c r="L52" i="4"/>
  <c r="L61" i="4" s="1"/>
  <c r="Z12" i="19"/>
  <c r="Y13" i="19"/>
  <c r="T135" i="19"/>
  <c r="U135" i="19" s="1"/>
  <c r="U37" i="19"/>
  <c r="S81" i="19"/>
  <c r="S163" i="19"/>
  <c r="S176" i="19" s="1"/>
  <c r="S178" i="19" s="1"/>
  <c r="T97" i="19"/>
  <c r="U97" i="19" s="1"/>
  <c r="U84" i="19"/>
  <c r="V85" i="19"/>
  <c r="V89" i="19"/>
  <c r="V93" i="19"/>
  <c r="V86" i="19"/>
  <c r="V90" i="19"/>
  <c r="V94" i="19"/>
  <c r="V95" i="19"/>
  <c r="V84" i="19"/>
  <c r="V87" i="19"/>
  <c r="V92" i="19"/>
  <c r="V88" i="19"/>
  <c r="V96" i="19"/>
  <c r="V182" i="19"/>
  <c r="V91" i="19"/>
  <c r="M193" i="19"/>
  <c r="M195" i="19" s="1"/>
  <c r="N192" i="19" s="1"/>
  <c r="N194" i="19"/>
  <c r="N190" i="19"/>
  <c r="P71" i="4"/>
  <c r="T134" i="19"/>
  <c r="U134" i="19" s="1"/>
  <c r="U36" i="19"/>
  <c r="V160" i="19"/>
  <c r="T69" i="19"/>
  <c r="T73" i="19"/>
  <c r="T72" i="19"/>
  <c r="T68" i="19"/>
  <c r="T74" i="19"/>
  <c r="T70" i="19"/>
  <c r="T71" i="19"/>
  <c r="U66" i="19"/>
  <c r="AK134" i="4"/>
  <c r="Z6" i="19"/>
  <c r="X83" i="19"/>
  <c r="W63" i="19"/>
  <c r="W147" i="19"/>
  <c r="W160" i="19" s="1"/>
  <c r="Q80" i="4"/>
  <c r="R108" i="4"/>
  <c r="N82" i="4"/>
  <c r="O82" i="4" s="1"/>
  <c r="AI70" i="4"/>
  <c r="AJ100" i="4"/>
  <c r="Z48" i="19"/>
  <c r="Y49" i="19"/>
  <c r="N193" i="19"/>
  <c r="O194" i="19"/>
  <c r="O190" i="19"/>
  <c r="AB74" i="4"/>
  <c r="AH71" i="4"/>
  <c r="AP85" i="4"/>
  <c r="AQ112" i="4"/>
  <c r="AJ81" i="4"/>
  <c r="AJ91" i="4" s="1"/>
  <c r="AJ145" i="4" s="1"/>
  <c r="AK109" i="4"/>
  <c r="AJ99" i="4"/>
  <c r="AI69" i="4"/>
  <c r="V36" i="19"/>
  <c r="V33" i="19"/>
  <c r="V37" i="19"/>
  <c r="V38" i="19"/>
  <c r="V34" i="19"/>
  <c r="V35" i="19"/>
  <c r="V39" i="19"/>
  <c r="X14" i="19"/>
  <c r="X18" i="19"/>
  <c r="X119" i="19" s="1"/>
  <c r="X22" i="19"/>
  <c r="X123" i="19" s="1"/>
  <c r="X15" i="19"/>
  <c r="X116" i="19" s="1"/>
  <c r="X16" i="19"/>
  <c r="X19" i="19"/>
  <c r="X21" i="19"/>
  <c r="X20" i="19"/>
  <c r="X23" i="19"/>
  <c r="X25" i="19"/>
  <c r="X126" i="19" s="1"/>
  <c r="X26" i="19"/>
  <c r="X24" i="19"/>
  <c r="X125" i="19" s="1"/>
  <c r="X17" i="19"/>
  <c r="X118" i="19" s="1"/>
  <c r="X27" i="19"/>
  <c r="T136" i="19"/>
  <c r="U136" i="19" s="1"/>
  <c r="U38" i="19"/>
  <c r="N71" i="4"/>
  <c r="W66" i="19"/>
  <c r="V67" i="19"/>
  <c r="E7" i="5"/>
  <c r="V71" i="4" l="1"/>
  <c r="V134" i="4"/>
  <c r="X32" i="19"/>
  <c r="X34" i="19" s="1"/>
  <c r="X132" i="19" s="1"/>
  <c r="Z29" i="19"/>
  <c r="Y30" i="19"/>
  <c r="Q190" i="19"/>
  <c r="Q89" i="4"/>
  <c r="Q139" i="4" s="1"/>
  <c r="Q147" i="4" s="1"/>
  <c r="R188" i="19"/>
  <c r="P147" i="4"/>
  <c r="N147" i="4"/>
  <c r="O147" i="4" s="1"/>
  <c r="O139" i="4"/>
  <c r="AM141" i="4"/>
  <c r="I15" i="5"/>
  <c r="H16" i="5"/>
  <c r="P76" i="4"/>
  <c r="M43" i="4"/>
  <c r="M51" i="4" s="1"/>
  <c r="M42" i="4"/>
  <c r="M50" i="4" s="1"/>
  <c r="Z113" i="19"/>
  <c r="P193" i="19"/>
  <c r="AE9" i="19"/>
  <c r="AC99" i="19"/>
  <c r="AB105" i="19"/>
  <c r="AB183" i="19"/>
  <c r="AB108" i="19"/>
  <c r="AB109" i="19"/>
  <c r="AB107" i="19"/>
  <c r="AB112" i="19"/>
  <c r="AB102" i="19"/>
  <c r="AB110" i="19"/>
  <c r="AB100" i="19"/>
  <c r="AB101" i="19"/>
  <c r="AB103" i="19"/>
  <c r="AB111" i="19"/>
  <c r="AB104" i="19"/>
  <c r="AB106" i="19"/>
  <c r="AA101" i="19"/>
  <c r="AA112" i="19"/>
  <c r="AA105" i="19"/>
  <c r="AA110" i="19"/>
  <c r="AA107" i="19"/>
  <c r="AA183" i="19"/>
  <c r="AA109" i="19"/>
  <c r="AA100" i="19"/>
  <c r="AA108" i="19"/>
  <c r="AA102" i="19"/>
  <c r="AA103" i="19"/>
  <c r="AA111" i="19"/>
  <c r="AA106" i="19"/>
  <c r="AA104" i="19"/>
  <c r="Y113" i="19"/>
  <c r="AD99" i="19"/>
  <c r="AF9" i="19"/>
  <c r="AF99" i="19" s="1"/>
  <c r="V71" i="19"/>
  <c r="V75" i="19"/>
  <c r="V79" i="19"/>
  <c r="V70" i="19"/>
  <c r="V76" i="19"/>
  <c r="V72" i="19"/>
  <c r="V77" i="19"/>
  <c r="V68" i="19"/>
  <c r="V73" i="19"/>
  <c r="V78" i="19"/>
  <c r="V69" i="19"/>
  <c r="V74" i="19"/>
  <c r="V80" i="19"/>
  <c r="T169" i="19"/>
  <c r="U169" i="19" s="1"/>
  <c r="U74" i="19"/>
  <c r="X121" i="19"/>
  <c r="AJ69" i="4"/>
  <c r="AK99" i="4"/>
  <c r="Y50" i="19"/>
  <c r="Y54" i="19"/>
  <c r="Y58" i="19"/>
  <c r="Y155" i="19" s="1"/>
  <c r="Y62" i="19"/>
  <c r="Y159" i="19" s="1"/>
  <c r="Y53" i="19"/>
  <c r="Y57" i="19"/>
  <c r="Y154" i="19" s="1"/>
  <c r="Y61" i="19"/>
  <c r="Y158" i="19" s="1"/>
  <c r="Y51" i="19"/>
  <c r="Y60" i="19"/>
  <c r="Y55" i="19"/>
  <c r="Y152" i="19" s="1"/>
  <c r="Y52" i="19"/>
  <c r="Y56" i="19"/>
  <c r="Y59" i="19"/>
  <c r="AB6" i="19"/>
  <c r="Z83" i="19"/>
  <c r="Q82" i="4"/>
  <c r="Q134" i="4"/>
  <c r="AA6" i="19"/>
  <c r="Y83" i="19"/>
  <c r="X159" i="19"/>
  <c r="X66" i="19"/>
  <c r="W67" i="19"/>
  <c r="X127" i="19"/>
  <c r="V132" i="19"/>
  <c r="AA48" i="19"/>
  <c r="Z49" i="19"/>
  <c r="X120" i="19"/>
  <c r="V137" i="19"/>
  <c r="V136" i="19"/>
  <c r="V46" i="19"/>
  <c r="V131" i="19"/>
  <c r="X35" i="19"/>
  <c r="X133" i="19" s="1"/>
  <c r="X36" i="19"/>
  <c r="X134" i="19" s="1"/>
  <c r="X37" i="19"/>
  <c r="X135" i="19" s="1"/>
  <c r="R80" i="4"/>
  <c r="R89" i="4" s="1"/>
  <c r="S108" i="4"/>
  <c r="T165" i="19"/>
  <c r="U165" i="19" s="1"/>
  <c r="U70" i="19"/>
  <c r="T164" i="19"/>
  <c r="U164" i="19" s="1"/>
  <c r="U69" i="19"/>
  <c r="N195" i="19"/>
  <c r="O192" i="19" s="1"/>
  <c r="V97" i="19"/>
  <c r="R68" i="4"/>
  <c r="S98" i="4"/>
  <c r="AI71" i="4"/>
  <c r="AE103" i="4"/>
  <c r="AD74" i="4"/>
  <c r="AI79" i="4"/>
  <c r="AJ107" i="4"/>
  <c r="W46" i="19"/>
  <c r="W131" i="19"/>
  <c r="W144" i="19" s="1"/>
  <c r="AQ85" i="4"/>
  <c r="AQ86" i="4" s="1"/>
  <c r="AR112" i="4"/>
  <c r="T166" i="19"/>
  <c r="U166" i="19" s="1"/>
  <c r="U71" i="19"/>
  <c r="AA12" i="19"/>
  <c r="Z13" i="19"/>
  <c r="N88" i="4"/>
  <c r="O71" i="4"/>
  <c r="X122" i="19"/>
  <c r="V135" i="19"/>
  <c r="V134" i="19"/>
  <c r="AK81" i="4"/>
  <c r="AK91" i="4" s="1"/>
  <c r="AK145" i="4" s="1"/>
  <c r="AL109" i="4"/>
  <c r="AP86" i="4"/>
  <c r="T81" i="19"/>
  <c r="U81" i="19" s="1"/>
  <c r="T163" i="19"/>
  <c r="U68" i="19"/>
  <c r="U67" i="19"/>
  <c r="T168" i="19"/>
  <c r="U168" i="19" s="1"/>
  <c r="U73" i="19"/>
  <c r="S181" i="19"/>
  <c r="S184" i="19"/>
  <c r="S185" i="19"/>
  <c r="M32" i="4"/>
  <c r="S186" i="19"/>
  <c r="M52" i="4"/>
  <c r="P82" i="4"/>
  <c r="AJ68" i="4"/>
  <c r="AK98" i="4"/>
  <c r="T144" i="19"/>
  <c r="U144" i="19" s="1"/>
  <c r="U131" i="19"/>
  <c r="X155" i="19"/>
  <c r="X124" i="19"/>
  <c r="X117" i="19"/>
  <c r="X115" i="19"/>
  <c r="V133" i="19"/>
  <c r="Y32" i="19"/>
  <c r="AJ70" i="4"/>
  <c r="AK100" i="4"/>
  <c r="O193" i="19"/>
  <c r="P194" i="19"/>
  <c r="P190" i="19"/>
  <c r="X87" i="19"/>
  <c r="X91" i="19"/>
  <c r="X84" i="19"/>
  <c r="X88" i="19"/>
  <c r="X92" i="19"/>
  <c r="X85" i="19"/>
  <c r="X89" i="19"/>
  <c r="X93" i="19"/>
  <c r="X96" i="19"/>
  <c r="X94" i="19"/>
  <c r="X86" i="19"/>
  <c r="X90" i="19"/>
  <c r="X95" i="19"/>
  <c r="X182" i="19"/>
  <c r="AL134" i="4"/>
  <c r="T167" i="19"/>
  <c r="U167" i="19" s="1"/>
  <c r="U72" i="19"/>
  <c r="Y17" i="19"/>
  <c r="Y21" i="19"/>
  <c r="Y122" i="19" s="1"/>
  <c r="Y14" i="19"/>
  <c r="Y115" i="19" s="1"/>
  <c r="Y20" i="19"/>
  <c r="Y121" i="19" s="1"/>
  <c r="Y16" i="19"/>
  <c r="Y117" i="19" s="1"/>
  <c r="Y18" i="19"/>
  <c r="Y119" i="19" s="1"/>
  <c r="Y22" i="19"/>
  <c r="Y24" i="19"/>
  <c r="Y125" i="19" s="1"/>
  <c r="Y27" i="19"/>
  <c r="Y23" i="19"/>
  <c r="Y124" i="19" s="1"/>
  <c r="Y25" i="19"/>
  <c r="Y15" i="19"/>
  <c r="Y116" i="19" s="1"/>
  <c r="Y26" i="19"/>
  <c r="Y127" i="19" s="1"/>
  <c r="Y19" i="19"/>
  <c r="Y120" i="19" s="1"/>
  <c r="W84" i="19"/>
  <c r="W88" i="19"/>
  <c r="W92" i="19"/>
  <c r="W85" i="19"/>
  <c r="W89" i="19"/>
  <c r="W93" i="19"/>
  <c r="W94" i="19"/>
  <c r="W86" i="19"/>
  <c r="W90" i="19"/>
  <c r="W91" i="19"/>
  <c r="W95" i="19"/>
  <c r="W96" i="19"/>
  <c r="W182" i="19"/>
  <c r="W87" i="19"/>
  <c r="X63" i="19"/>
  <c r="X147" i="19"/>
  <c r="E9" i="5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AM9" i="5" s="1"/>
  <c r="AN9" i="5" s="1"/>
  <c r="AO9" i="5" s="1"/>
  <c r="AP9" i="5" s="1"/>
  <c r="AQ9" i="5" s="1"/>
  <c r="AR9" i="5" s="1"/>
  <c r="AS9" i="5" s="1"/>
  <c r="AT9" i="5" s="1"/>
  <c r="AU9" i="5" s="1"/>
  <c r="AV9" i="5" s="1"/>
  <c r="AW9" i="5" s="1"/>
  <c r="AX9" i="5" s="1"/>
  <c r="AY9" i="5" s="1"/>
  <c r="AZ9" i="5" s="1"/>
  <c r="BA9" i="5" s="1"/>
  <c r="BB9" i="5" s="1"/>
  <c r="BC9" i="5" s="1"/>
  <c r="BD9" i="5" s="1"/>
  <c r="BE9" i="5" s="1"/>
  <c r="BF9" i="5" s="1"/>
  <c r="BG9" i="5" s="1"/>
  <c r="BH9" i="5" s="1"/>
  <c r="BI9" i="5" s="1"/>
  <c r="BJ9" i="5" s="1"/>
  <c r="BK9" i="5" s="1"/>
  <c r="BL9" i="5" s="1"/>
  <c r="W134" i="4" l="1"/>
  <c r="W71" i="4"/>
  <c r="X33" i="19"/>
  <c r="X38" i="19"/>
  <c r="X136" i="19" s="1"/>
  <c r="X39" i="19"/>
  <c r="X137" i="19" s="1"/>
  <c r="AA29" i="19"/>
  <c r="Z30" i="19"/>
  <c r="M61" i="4"/>
  <c r="X160" i="19"/>
  <c r="AA113" i="19"/>
  <c r="S188" i="19"/>
  <c r="R139" i="4"/>
  <c r="AN141" i="4"/>
  <c r="J15" i="5"/>
  <c r="I16" i="5"/>
  <c r="M44" i="4"/>
  <c r="Q76" i="4"/>
  <c r="Q88" i="4" s="1"/>
  <c r="P88" i="4"/>
  <c r="AG9" i="19"/>
  <c r="AH9" i="19" s="1"/>
  <c r="AE99" i="19"/>
  <c r="AB113" i="19"/>
  <c r="AD110" i="19"/>
  <c r="AD100" i="19"/>
  <c r="AD101" i="19"/>
  <c r="AD103" i="19"/>
  <c r="AD104" i="19"/>
  <c r="AD105" i="19"/>
  <c r="AD102" i="19"/>
  <c r="AD107" i="19"/>
  <c r="AD108" i="19"/>
  <c r="AD109" i="19"/>
  <c r="AD106" i="19"/>
  <c r="AD111" i="19"/>
  <c r="AD112" i="19"/>
  <c r="AD183" i="19"/>
  <c r="AF106" i="19"/>
  <c r="AF104" i="19"/>
  <c r="AF105" i="19"/>
  <c r="AF107" i="19"/>
  <c r="AF110" i="19"/>
  <c r="AF108" i="19"/>
  <c r="AF109" i="19"/>
  <c r="AF111" i="19"/>
  <c r="AF112" i="19"/>
  <c r="AF183" i="19"/>
  <c r="AF102" i="19"/>
  <c r="AF100" i="19"/>
  <c r="AF101" i="19"/>
  <c r="AF103" i="19"/>
  <c r="AC103" i="19"/>
  <c r="AC104" i="19"/>
  <c r="AC105" i="19"/>
  <c r="AC110" i="19"/>
  <c r="AC107" i="19"/>
  <c r="AC108" i="19"/>
  <c r="AC109" i="19"/>
  <c r="AC183" i="19"/>
  <c r="AC111" i="19"/>
  <c r="AC112" i="19"/>
  <c r="AC102" i="19"/>
  <c r="AC100" i="19"/>
  <c r="AC101" i="19"/>
  <c r="AC106" i="19"/>
  <c r="Z14" i="19"/>
  <c r="Z16" i="19"/>
  <c r="Z117" i="19" s="1"/>
  <c r="Z20" i="19"/>
  <c r="Z121" i="19" s="1"/>
  <c r="Z17" i="19"/>
  <c r="Z118" i="19" s="1"/>
  <c r="Z15" i="19"/>
  <c r="Z116" i="19" s="1"/>
  <c r="Z18" i="19"/>
  <c r="Z119" i="19" s="1"/>
  <c r="Z21" i="19"/>
  <c r="Z122" i="19" s="1"/>
  <c r="Z22" i="19"/>
  <c r="Z123" i="19" s="1"/>
  <c r="Z24" i="19"/>
  <c r="Z27" i="19"/>
  <c r="Z19" i="19"/>
  <c r="Z120" i="19" s="1"/>
  <c r="Z23" i="19"/>
  <c r="Z124" i="19" s="1"/>
  <c r="Z25" i="19"/>
  <c r="Z126" i="19" s="1"/>
  <c r="Z26" i="19"/>
  <c r="Z127" i="19" s="1"/>
  <c r="AB48" i="19"/>
  <c r="AA49" i="19"/>
  <c r="Y66" i="19"/>
  <c r="X67" i="19"/>
  <c r="V172" i="19"/>
  <c r="X97" i="19"/>
  <c r="Z32" i="19"/>
  <c r="M34" i="4"/>
  <c r="AR85" i="4"/>
  <c r="AS112" i="4"/>
  <c r="V173" i="19"/>
  <c r="V167" i="19"/>
  <c r="V170" i="19"/>
  <c r="AK107" i="4"/>
  <c r="AJ79" i="4"/>
  <c r="S68" i="4"/>
  <c r="S71" i="4" s="1"/>
  <c r="T98" i="4"/>
  <c r="S80" i="4"/>
  <c r="T108" i="4"/>
  <c r="X131" i="19"/>
  <c r="AC6" i="19"/>
  <c r="AA83" i="19"/>
  <c r="V174" i="19"/>
  <c r="W97" i="19"/>
  <c r="T176" i="19"/>
  <c r="U163" i="19"/>
  <c r="N41" i="4"/>
  <c r="O88" i="4"/>
  <c r="R71" i="4"/>
  <c r="Y151" i="19"/>
  <c r="X128" i="19"/>
  <c r="AJ71" i="4"/>
  <c r="AM109" i="4"/>
  <c r="AL81" i="4"/>
  <c r="AL91" i="4" s="1"/>
  <c r="AL145" i="4" s="1"/>
  <c r="V144" i="19"/>
  <c r="R82" i="4"/>
  <c r="R134" i="4"/>
  <c r="Z85" i="19"/>
  <c r="Z89" i="19"/>
  <c r="Z86" i="19"/>
  <c r="Z90" i="19"/>
  <c r="Z94" i="19"/>
  <c r="Z87" i="19"/>
  <c r="Z91" i="19"/>
  <c r="Z84" i="19"/>
  <c r="Z88" i="19"/>
  <c r="Z92" i="19"/>
  <c r="Z95" i="19"/>
  <c r="Z93" i="19"/>
  <c r="Z182" i="19"/>
  <c r="Z96" i="19"/>
  <c r="Y156" i="19"/>
  <c r="Y157" i="19"/>
  <c r="Y150" i="19"/>
  <c r="Y63" i="19"/>
  <c r="Y147" i="19"/>
  <c r="V175" i="19"/>
  <c r="V168" i="19"/>
  <c r="V171" i="19"/>
  <c r="V166" i="19"/>
  <c r="Y149" i="19"/>
  <c r="V164" i="19"/>
  <c r="Y118" i="19"/>
  <c r="AO120" i="4"/>
  <c r="AM134" i="4"/>
  <c r="AK68" i="4"/>
  <c r="AL98" i="4"/>
  <c r="AB12" i="19"/>
  <c r="AA13" i="19"/>
  <c r="Y126" i="19"/>
  <c r="Y123" i="19"/>
  <c r="AK70" i="4"/>
  <c r="AL100" i="4"/>
  <c r="AF103" i="4"/>
  <c r="AE74" i="4"/>
  <c r="Q193" i="19"/>
  <c r="R194" i="19"/>
  <c r="R190" i="19"/>
  <c r="O195" i="19"/>
  <c r="P192" i="19" s="1"/>
  <c r="P195" i="19" s="1"/>
  <c r="Q192" i="19" s="1"/>
  <c r="Z53" i="19"/>
  <c r="Z150" i="19" s="1"/>
  <c r="Z57" i="19"/>
  <c r="Z61" i="19"/>
  <c r="Z158" i="19" s="1"/>
  <c r="Z52" i="19"/>
  <c r="Z149" i="19" s="1"/>
  <c r="Z56" i="19"/>
  <c r="Z153" i="19" s="1"/>
  <c r="Z60" i="19"/>
  <c r="Z157" i="19" s="1"/>
  <c r="Z50" i="19"/>
  <c r="Z51" i="19"/>
  <c r="Z148" i="19" s="1"/>
  <c r="Z54" i="19"/>
  <c r="Z151" i="19" s="1"/>
  <c r="Z55" i="19"/>
  <c r="Z152" i="19" s="1"/>
  <c r="Z59" i="19"/>
  <c r="Z156" i="19" s="1"/>
  <c r="Z58" i="19"/>
  <c r="Z155" i="19" s="1"/>
  <c r="Z62" i="19"/>
  <c r="W70" i="19"/>
  <c r="W165" i="19" s="1"/>
  <c r="W74" i="19"/>
  <c r="W169" i="19" s="1"/>
  <c r="W78" i="19"/>
  <c r="W173" i="19" s="1"/>
  <c r="W69" i="19"/>
  <c r="W164" i="19" s="1"/>
  <c r="W75" i="19"/>
  <c r="W170" i="19" s="1"/>
  <c r="W80" i="19"/>
  <c r="W175" i="19" s="1"/>
  <c r="W71" i="19"/>
  <c r="W166" i="19" s="1"/>
  <c r="W76" i="19"/>
  <c r="W171" i="19" s="1"/>
  <c r="W72" i="19"/>
  <c r="W167" i="19" s="1"/>
  <c r="W77" i="19"/>
  <c r="W172" i="19" s="1"/>
  <c r="W68" i="19"/>
  <c r="W73" i="19"/>
  <c r="W168" i="19" s="1"/>
  <c r="W79" i="19"/>
  <c r="W174" i="19" s="1"/>
  <c r="Y86" i="19"/>
  <c r="Y90" i="19"/>
  <c r="Y87" i="19"/>
  <c r="Y91" i="19"/>
  <c r="Y84" i="19"/>
  <c r="Y88" i="19"/>
  <c r="Y92" i="19"/>
  <c r="Y95" i="19"/>
  <c r="Y85" i="19"/>
  <c r="Y89" i="19"/>
  <c r="Y93" i="19"/>
  <c r="Y96" i="19"/>
  <c r="Y94" i="19"/>
  <c r="Y182" i="19"/>
  <c r="AD6" i="19"/>
  <c r="AB83" i="19"/>
  <c r="Y153" i="19"/>
  <c r="Y148" i="19"/>
  <c r="AK69" i="4"/>
  <c r="AL99" i="4"/>
  <c r="V169" i="19"/>
  <c r="V81" i="19"/>
  <c r="V163" i="19"/>
  <c r="V165" i="19"/>
  <c r="X144" i="19" l="1"/>
  <c r="X134" i="4"/>
  <c r="X71" i="4"/>
  <c r="X46" i="19"/>
  <c r="AB29" i="19"/>
  <c r="AA30" i="19"/>
  <c r="S89" i="4"/>
  <c r="S139" i="4" s="1"/>
  <c r="S147" i="4" s="1"/>
  <c r="Q41" i="4"/>
  <c r="Q42" i="4" s="1"/>
  <c r="Q50" i="4" s="1"/>
  <c r="P41" i="4"/>
  <c r="P42" i="4" s="1"/>
  <c r="AC113" i="19"/>
  <c r="R147" i="4"/>
  <c r="AP141" i="4"/>
  <c r="AO141" i="4"/>
  <c r="K15" i="5"/>
  <c r="J16" i="5"/>
  <c r="R76" i="4"/>
  <c r="AF113" i="19"/>
  <c r="AD113" i="19"/>
  <c r="AE101" i="19"/>
  <c r="AE106" i="19"/>
  <c r="AE104" i="19"/>
  <c r="AE112" i="19"/>
  <c r="AE105" i="19"/>
  <c r="AE110" i="19"/>
  <c r="AE107" i="19"/>
  <c r="AE183" i="19"/>
  <c r="AE109" i="19"/>
  <c r="AE108" i="19"/>
  <c r="AE103" i="19"/>
  <c r="AE100" i="19"/>
  <c r="AE102" i="19"/>
  <c r="AE111" i="19"/>
  <c r="AI9" i="19"/>
  <c r="AG99" i="19"/>
  <c r="Z97" i="19"/>
  <c r="V176" i="19"/>
  <c r="Z154" i="19"/>
  <c r="AT112" i="4"/>
  <c r="AS85" i="4"/>
  <c r="AS86" i="4" s="1"/>
  <c r="AA52" i="19"/>
  <c r="AA56" i="19"/>
  <c r="AA153" i="19" s="1"/>
  <c r="AA60" i="19"/>
  <c r="AA157" i="19" s="1"/>
  <c r="AA51" i="19"/>
  <c r="AA55" i="19"/>
  <c r="AA152" i="19" s="1"/>
  <c r="AA59" i="19"/>
  <c r="AA62" i="19"/>
  <c r="AA159" i="19" s="1"/>
  <c r="AA50" i="19"/>
  <c r="AA53" i="19"/>
  <c r="AA57" i="19"/>
  <c r="AA154" i="19" s="1"/>
  <c r="AA61" i="19"/>
  <c r="AA58" i="19"/>
  <c r="AA155" i="19" s="1"/>
  <c r="AA54" i="19"/>
  <c r="AA151" i="19" s="1"/>
  <c r="AB87" i="19"/>
  <c r="AB91" i="19"/>
  <c r="AB84" i="19"/>
  <c r="AB88" i="19"/>
  <c r="AB92" i="19"/>
  <c r="AB86" i="19"/>
  <c r="AB90" i="19"/>
  <c r="AB94" i="19"/>
  <c r="AB96" i="19"/>
  <c r="AB85" i="19"/>
  <c r="AB95" i="19"/>
  <c r="AB89" i="19"/>
  <c r="AB93" i="19"/>
  <c r="AB182" i="19"/>
  <c r="AG103" i="4"/>
  <c r="AF74" i="4"/>
  <c r="AK71" i="4"/>
  <c r="Y33" i="19"/>
  <c r="Y37" i="19"/>
  <c r="Y34" i="19"/>
  <c r="Y38" i="19"/>
  <c r="Y35" i="19"/>
  <c r="Y36" i="19"/>
  <c r="Y39" i="19"/>
  <c r="N43" i="4"/>
  <c r="N42" i="4"/>
  <c r="O41" i="4"/>
  <c r="R193" i="19"/>
  <c r="S194" i="19"/>
  <c r="S190" i="19"/>
  <c r="AE6" i="19"/>
  <c r="AC83" i="19"/>
  <c r="U108" i="4"/>
  <c r="T80" i="4"/>
  <c r="AR86" i="4"/>
  <c r="AA32" i="19"/>
  <c r="AB49" i="19"/>
  <c r="AC48" i="19"/>
  <c r="AB13" i="19"/>
  <c r="AC12" i="19"/>
  <c r="AA84" i="19"/>
  <c r="AA88" i="19"/>
  <c r="AA92" i="19"/>
  <c r="AA85" i="19"/>
  <c r="AA89" i="19"/>
  <c r="AA93" i="19"/>
  <c r="AA87" i="19"/>
  <c r="AA91" i="19"/>
  <c r="AA95" i="19"/>
  <c r="AA90" i="19"/>
  <c r="AA94" i="19"/>
  <c r="AA96" i="19"/>
  <c r="AA86" i="19"/>
  <c r="AA182" i="19"/>
  <c r="Z36" i="19"/>
  <c r="Z134" i="19" s="1"/>
  <c r="Z33" i="19"/>
  <c r="Z37" i="19"/>
  <c r="Z135" i="19" s="1"/>
  <c r="Z34" i="19"/>
  <c r="Z132" i="19" s="1"/>
  <c r="Z35" i="19"/>
  <c r="Z133" i="19" s="1"/>
  <c r="Z39" i="19"/>
  <c r="Z137" i="19" s="1"/>
  <c r="Z38" i="19"/>
  <c r="Z136" i="19" s="1"/>
  <c r="AM99" i="4"/>
  <c r="AL69" i="4"/>
  <c r="AF6" i="19"/>
  <c r="AF83" i="19" s="1"/>
  <c r="AD83" i="19"/>
  <c r="Y128" i="19"/>
  <c r="AN134" i="4"/>
  <c r="AO134" i="4" s="1"/>
  <c r="Y160" i="19"/>
  <c r="S82" i="4"/>
  <c r="S134" i="4"/>
  <c r="AL107" i="4"/>
  <c r="AK79" i="4"/>
  <c r="X69" i="19"/>
  <c r="X164" i="19" s="1"/>
  <c r="X73" i="19"/>
  <c r="X168" i="19" s="1"/>
  <c r="X77" i="19"/>
  <c r="X68" i="19"/>
  <c r="X74" i="19"/>
  <c r="X79" i="19"/>
  <c r="X174" i="19" s="1"/>
  <c r="X70" i="19"/>
  <c r="X75" i="19"/>
  <c r="X170" i="19" s="1"/>
  <c r="X80" i="19"/>
  <c r="X175" i="19" s="1"/>
  <c r="X71" i="19"/>
  <c r="X166" i="19" s="1"/>
  <c r="X76" i="19"/>
  <c r="X171" i="19" s="1"/>
  <c r="X72" i="19"/>
  <c r="X167" i="19" s="1"/>
  <c r="X78" i="19"/>
  <c r="X173" i="19" s="1"/>
  <c r="AM100" i="4"/>
  <c r="AL70" i="4"/>
  <c r="AL68" i="4"/>
  <c r="AM98" i="4"/>
  <c r="Y97" i="19"/>
  <c r="W81" i="19"/>
  <c r="W163" i="19"/>
  <c r="W176" i="19" s="1"/>
  <c r="W178" i="19" s="1"/>
  <c r="Z159" i="19"/>
  <c r="Z63" i="19"/>
  <c r="Z147" i="19"/>
  <c r="Q195" i="19"/>
  <c r="R192" i="19" s="1"/>
  <c r="AA15" i="19"/>
  <c r="AA19" i="19"/>
  <c r="AA23" i="19"/>
  <c r="AA124" i="19" s="1"/>
  <c r="AA16" i="19"/>
  <c r="AA17" i="19"/>
  <c r="AA118" i="19" s="1"/>
  <c r="AA20" i="19"/>
  <c r="AA26" i="19"/>
  <c r="AA14" i="19"/>
  <c r="AA115" i="19" s="1"/>
  <c r="AA18" i="19"/>
  <c r="AA21" i="19"/>
  <c r="AA25" i="19"/>
  <c r="AA24" i="19"/>
  <c r="AA125" i="19" s="1"/>
  <c r="AA27" i="19"/>
  <c r="AA22" i="19"/>
  <c r="AA123" i="19" s="1"/>
  <c r="AM81" i="4"/>
  <c r="AM91" i="4" s="1"/>
  <c r="AM145" i="4" s="1"/>
  <c r="AN109" i="4"/>
  <c r="T178" i="19"/>
  <c r="U176" i="19"/>
  <c r="U98" i="4"/>
  <c r="T68" i="4"/>
  <c r="T71" i="4" s="1"/>
  <c r="Z66" i="19"/>
  <c r="Y67" i="19"/>
  <c r="Z125" i="19"/>
  <c r="Z115" i="19"/>
  <c r="Y134" i="4" l="1"/>
  <c r="Y71" i="4"/>
  <c r="AC29" i="19"/>
  <c r="AB30" i="19"/>
  <c r="Q43" i="4"/>
  <c r="Q51" i="4" s="1"/>
  <c r="T89" i="4"/>
  <c r="T139" i="4" s="1"/>
  <c r="T147" i="4" s="1"/>
  <c r="P43" i="4"/>
  <c r="P51" i="4" s="1"/>
  <c r="AQ141" i="4"/>
  <c r="L15" i="5"/>
  <c r="K16" i="5"/>
  <c r="R88" i="4"/>
  <c r="S76" i="4"/>
  <c r="S88" i="4" s="1"/>
  <c r="R195" i="19"/>
  <c r="S192" i="19" s="1"/>
  <c r="AG103" i="19"/>
  <c r="AH103" i="19" s="1"/>
  <c r="AG104" i="19"/>
  <c r="AH104" i="19" s="1"/>
  <c r="AG106" i="19"/>
  <c r="AH106" i="19" s="1"/>
  <c r="AG105" i="19"/>
  <c r="AH105" i="19" s="1"/>
  <c r="AG100" i="19"/>
  <c r="AG101" i="19"/>
  <c r="AH101" i="19" s="1"/>
  <c r="AG107" i="19"/>
  <c r="AH107" i="19" s="1"/>
  <c r="AG108" i="19"/>
  <c r="AH108" i="19" s="1"/>
  <c r="AG110" i="19"/>
  <c r="AH110" i="19" s="1"/>
  <c r="AG109" i="19"/>
  <c r="AH109" i="19" s="1"/>
  <c r="AG111" i="19"/>
  <c r="AH111" i="19" s="1"/>
  <c r="AG112" i="19"/>
  <c r="AH112" i="19" s="1"/>
  <c r="AG183" i="19"/>
  <c r="AH183" i="19" s="1"/>
  <c r="AG102" i="19"/>
  <c r="AH102" i="19" s="1"/>
  <c r="AH99" i="19"/>
  <c r="AE113" i="19"/>
  <c r="AJ9" i="19"/>
  <c r="AK9" i="19"/>
  <c r="AI99" i="19"/>
  <c r="Z160" i="19"/>
  <c r="AA119" i="19"/>
  <c r="AA97" i="19"/>
  <c r="AB51" i="19"/>
  <c r="AB148" i="19" s="1"/>
  <c r="AB55" i="19"/>
  <c r="AB152" i="19" s="1"/>
  <c r="AB59" i="19"/>
  <c r="AB156" i="19" s="1"/>
  <c r="AB50" i="19"/>
  <c r="AB54" i="19"/>
  <c r="AB58" i="19"/>
  <c r="AB62" i="19"/>
  <c r="AB159" i="19" s="1"/>
  <c r="AB52" i="19"/>
  <c r="AB149" i="19" s="1"/>
  <c r="AB56" i="19"/>
  <c r="AB60" i="19"/>
  <c r="AB157" i="19" s="1"/>
  <c r="AB61" i="19"/>
  <c r="AB158" i="19" s="1"/>
  <c r="AB57" i="19"/>
  <c r="AB154" i="19" s="1"/>
  <c r="AB53" i="19"/>
  <c r="AB150" i="19" s="1"/>
  <c r="N51" i="4"/>
  <c r="O51" i="4" s="1"/>
  <c r="O43" i="4"/>
  <c r="Y134" i="19"/>
  <c r="Y136" i="19"/>
  <c r="Y135" i="19"/>
  <c r="AA158" i="19"/>
  <c r="AT85" i="4"/>
  <c r="AU112" i="4"/>
  <c r="AA117" i="19"/>
  <c r="AB79" i="4"/>
  <c r="AM70" i="4"/>
  <c r="AN100" i="4"/>
  <c r="X165" i="19"/>
  <c r="X172" i="19"/>
  <c r="T82" i="4"/>
  <c r="T134" i="4"/>
  <c r="AP134" i="4"/>
  <c r="AD85" i="19"/>
  <c r="AD89" i="19"/>
  <c r="AD86" i="19"/>
  <c r="AD90" i="19"/>
  <c r="AD94" i="19"/>
  <c r="AD93" i="19"/>
  <c r="AD95" i="19"/>
  <c r="AD92" i="19"/>
  <c r="AD84" i="19"/>
  <c r="AD87" i="19"/>
  <c r="AD91" i="19"/>
  <c r="AD96" i="19"/>
  <c r="AD88" i="19"/>
  <c r="AD182" i="19"/>
  <c r="AN99" i="4"/>
  <c r="AM69" i="4"/>
  <c r="AD12" i="19"/>
  <c r="AC13" i="19"/>
  <c r="U80" i="4"/>
  <c r="V108" i="4"/>
  <c r="N50" i="4"/>
  <c r="O50" i="4" s="1"/>
  <c r="O42" i="4"/>
  <c r="Y137" i="19"/>
  <c r="Y132" i="19"/>
  <c r="Y46" i="19"/>
  <c r="Y131" i="19"/>
  <c r="AA156" i="19"/>
  <c r="V178" i="19"/>
  <c r="AA126" i="19"/>
  <c r="Z46" i="19"/>
  <c r="Z131" i="19"/>
  <c r="Z144" i="19" s="1"/>
  <c r="AB14" i="19"/>
  <c r="AB18" i="19"/>
  <c r="AB119" i="19" s="1"/>
  <c r="AB22" i="19"/>
  <c r="AB123" i="19" s="1"/>
  <c r="AB15" i="19"/>
  <c r="AB116" i="19" s="1"/>
  <c r="AB19" i="19"/>
  <c r="AB120" i="19" s="1"/>
  <c r="AB17" i="19"/>
  <c r="AB118" i="19" s="1"/>
  <c r="AB25" i="19"/>
  <c r="AB126" i="19" s="1"/>
  <c r="AB16" i="19"/>
  <c r="AB117" i="19" s="1"/>
  <c r="AB20" i="19"/>
  <c r="AB121" i="19" s="1"/>
  <c r="AB26" i="19"/>
  <c r="AB127" i="19" s="1"/>
  <c r="AB27" i="19"/>
  <c r="AB23" i="19"/>
  <c r="AB124" i="19" s="1"/>
  <c r="AB24" i="19"/>
  <c r="AB21" i="19"/>
  <c r="AB122" i="19" s="1"/>
  <c r="AB32" i="19"/>
  <c r="AC86" i="19"/>
  <c r="AC90" i="19"/>
  <c r="AC87" i="19"/>
  <c r="AC91" i="19"/>
  <c r="AC93" i="19"/>
  <c r="AC95" i="19"/>
  <c r="AC94" i="19"/>
  <c r="AC96" i="19"/>
  <c r="AC88" i="19"/>
  <c r="AC89" i="19"/>
  <c r="AC85" i="19"/>
  <c r="AC92" i="19"/>
  <c r="AC84" i="19"/>
  <c r="AC182" i="19"/>
  <c r="O49" i="4"/>
  <c r="Y133" i="19"/>
  <c r="AA150" i="19"/>
  <c r="AA149" i="19"/>
  <c r="AN81" i="4"/>
  <c r="AP109" i="4"/>
  <c r="AO109" i="4"/>
  <c r="AA116" i="19"/>
  <c r="X81" i="19"/>
  <c r="X163" i="19"/>
  <c r="Z128" i="19"/>
  <c r="Y68" i="19"/>
  <c r="Y72" i="19"/>
  <c r="Y167" i="19" s="1"/>
  <c r="Y76" i="19"/>
  <c r="Y80" i="19"/>
  <c r="Y73" i="19"/>
  <c r="Y168" i="19" s="1"/>
  <c r="Y78" i="19"/>
  <c r="Y173" i="19" s="1"/>
  <c r="Y69" i="19"/>
  <c r="Y164" i="19" s="1"/>
  <c r="Y74" i="19"/>
  <c r="Y169" i="19" s="1"/>
  <c r="Y79" i="19"/>
  <c r="Y70" i="19"/>
  <c r="Y165" i="19" s="1"/>
  <c r="Y75" i="19"/>
  <c r="Y170" i="19" s="1"/>
  <c r="Y71" i="19"/>
  <c r="Y166" i="19" s="1"/>
  <c r="Y77" i="19"/>
  <c r="Y172" i="19" s="1"/>
  <c r="AA127" i="19"/>
  <c r="AM68" i="4"/>
  <c r="AN98" i="4"/>
  <c r="AF87" i="19"/>
  <c r="AF91" i="19"/>
  <c r="AF84" i="19"/>
  <c r="AF88" i="19"/>
  <c r="AF92" i="19"/>
  <c r="AF85" i="19"/>
  <c r="AF89" i="19"/>
  <c r="AF96" i="19"/>
  <c r="AF86" i="19"/>
  <c r="AF93" i="19"/>
  <c r="AF90" i="19"/>
  <c r="AF94" i="19"/>
  <c r="AF95" i="19"/>
  <c r="AF182" i="19"/>
  <c r="AA66" i="19"/>
  <c r="Z67" i="19"/>
  <c r="U68" i="4"/>
  <c r="U71" i="4" s="1"/>
  <c r="AB98" i="4"/>
  <c r="T181" i="19"/>
  <c r="T184" i="19"/>
  <c r="U184" i="19" s="1"/>
  <c r="T185" i="19"/>
  <c r="U185" i="19" s="1"/>
  <c r="N32" i="4"/>
  <c r="T186" i="19"/>
  <c r="U186" i="19" s="1"/>
  <c r="N52" i="4"/>
  <c r="U178" i="19"/>
  <c r="AA122" i="19"/>
  <c r="AA121" i="19"/>
  <c r="AA120" i="19"/>
  <c r="W181" i="19"/>
  <c r="W184" i="19"/>
  <c r="W185" i="19"/>
  <c r="Q32" i="4"/>
  <c r="Q34" i="4" s="1"/>
  <c r="W186" i="19"/>
  <c r="Q52" i="4"/>
  <c r="AL71" i="4"/>
  <c r="X169" i="19"/>
  <c r="P50" i="4"/>
  <c r="AL79" i="4"/>
  <c r="AM107" i="4"/>
  <c r="AC49" i="19"/>
  <c r="AD48" i="19"/>
  <c r="AG6" i="19"/>
  <c r="AE83" i="19"/>
  <c r="N44" i="4"/>
  <c r="O44" i="4" s="1"/>
  <c r="AG74" i="4"/>
  <c r="AH103" i="4"/>
  <c r="AB97" i="19"/>
  <c r="AA63" i="19"/>
  <c r="AA147" i="19"/>
  <c r="AA148" i="19"/>
  <c r="Z71" i="4" l="1"/>
  <c r="Z134" i="4"/>
  <c r="AD29" i="19"/>
  <c r="AC30" i="19"/>
  <c r="Q61" i="4"/>
  <c r="Q44" i="4"/>
  <c r="P44" i="4"/>
  <c r="AO81" i="4"/>
  <c r="AN91" i="4"/>
  <c r="U89" i="4"/>
  <c r="U139" i="4" s="1"/>
  <c r="S41" i="4"/>
  <c r="S42" i="4" s="1"/>
  <c r="S50" i="4" s="1"/>
  <c r="R41" i="4"/>
  <c r="R43" i="4" s="1"/>
  <c r="N61" i="4"/>
  <c r="O61" i="4" s="1"/>
  <c r="T188" i="19"/>
  <c r="U188" i="19" s="1"/>
  <c r="W188" i="19"/>
  <c r="V193" i="19" s="1"/>
  <c r="AM71" i="4"/>
  <c r="AR141" i="4"/>
  <c r="M15" i="5"/>
  <c r="L16" i="5"/>
  <c r="T76" i="4"/>
  <c r="T88" i="4" s="1"/>
  <c r="AM9" i="19"/>
  <c r="AK99" i="19"/>
  <c r="AL9" i="19"/>
  <c r="AJ99" i="19"/>
  <c r="AG113" i="19"/>
  <c r="AH113" i="19" s="1"/>
  <c r="AH100" i="19"/>
  <c r="AI102" i="19"/>
  <c r="AI103" i="19"/>
  <c r="AI111" i="19"/>
  <c r="AI101" i="19"/>
  <c r="AI106" i="19"/>
  <c r="AI104" i="19"/>
  <c r="AI112" i="19"/>
  <c r="AI109" i="19"/>
  <c r="AI100" i="19"/>
  <c r="AI108" i="19"/>
  <c r="AI105" i="19"/>
  <c r="AI110" i="19"/>
  <c r="AI107" i="19"/>
  <c r="AI183" i="19"/>
  <c r="AA128" i="19"/>
  <c r="AE12" i="19"/>
  <c r="AD13" i="19"/>
  <c r="AB81" i="4"/>
  <c r="U134" i="4"/>
  <c r="AN70" i="4"/>
  <c r="AO70" i="4" s="1"/>
  <c r="AP100" i="4"/>
  <c r="AO100" i="4"/>
  <c r="AB153" i="19"/>
  <c r="AB151" i="19"/>
  <c r="AE48" i="19"/>
  <c r="AD49" i="19"/>
  <c r="O52" i="4"/>
  <c r="AP98" i="4"/>
  <c r="AN68" i="4"/>
  <c r="AO98" i="4"/>
  <c r="Y174" i="19"/>
  <c r="Y163" i="19"/>
  <c r="Y81" i="19"/>
  <c r="X176" i="19"/>
  <c r="AB34" i="19"/>
  <c r="AB132" i="19" s="1"/>
  <c r="AB38" i="19"/>
  <c r="AB136" i="19" s="1"/>
  <c r="AB42" i="19"/>
  <c r="AB140" i="19" s="1"/>
  <c r="AB35" i="19"/>
  <c r="AB133" i="19" s="1"/>
  <c r="AB39" i="19"/>
  <c r="AB137" i="19" s="1"/>
  <c r="AB43" i="19"/>
  <c r="AB141" i="19" s="1"/>
  <c r="AB40" i="19"/>
  <c r="AB138" i="19" s="1"/>
  <c r="AB33" i="19"/>
  <c r="AB37" i="19"/>
  <c r="AB135" i="19" s="1"/>
  <c r="AB41" i="19"/>
  <c r="AB139" i="19" s="1"/>
  <c r="AB36" i="19"/>
  <c r="AB134" i="19" s="1"/>
  <c r="AB45" i="19"/>
  <c r="AB143" i="19" s="1"/>
  <c r="AB44" i="19"/>
  <c r="AB142" i="19" s="1"/>
  <c r="AB125" i="19"/>
  <c r="AB115" i="19"/>
  <c r="AQ134" i="4"/>
  <c r="AB63" i="19"/>
  <c r="AB147" i="19"/>
  <c r="AI6" i="19"/>
  <c r="AG83" i="19"/>
  <c r="AD97" i="19"/>
  <c r="AC50" i="19"/>
  <c r="AC54" i="19"/>
  <c r="AC151" i="19" s="1"/>
  <c r="AC58" i="19"/>
  <c r="AC155" i="19" s="1"/>
  <c r="AC62" i="19"/>
  <c r="AC159" i="19" s="1"/>
  <c r="AC53" i="19"/>
  <c r="AC150" i="19" s="1"/>
  <c r="AC57" i="19"/>
  <c r="AC154" i="19" s="1"/>
  <c r="AC61" i="19"/>
  <c r="AC158" i="19" s="1"/>
  <c r="AC51" i="19"/>
  <c r="AC148" i="19" s="1"/>
  <c r="AC55" i="19"/>
  <c r="AC152" i="19" s="1"/>
  <c r="AC59" i="19"/>
  <c r="AC56" i="19"/>
  <c r="AC153" i="19" s="1"/>
  <c r="AC60" i="19"/>
  <c r="AC157" i="19" s="1"/>
  <c r="AC52" i="19"/>
  <c r="AQ109" i="4"/>
  <c r="AP81" i="4"/>
  <c r="AP91" i="4" s="1"/>
  <c r="AP145" i="4" s="1"/>
  <c r="AC32" i="19"/>
  <c r="V185" i="19"/>
  <c r="P32" i="4"/>
  <c r="V186" i="19"/>
  <c r="V184" i="19"/>
  <c r="P52" i="4"/>
  <c r="P61" i="4" s="1"/>
  <c r="V181" i="19"/>
  <c r="V80" i="4"/>
  <c r="V89" i="4" s="1"/>
  <c r="W108" i="4"/>
  <c r="AA35" i="19"/>
  <c r="AA39" i="19"/>
  <c r="AA36" i="19"/>
  <c r="AA33" i="19"/>
  <c r="AA34" i="19"/>
  <c r="AA38" i="19"/>
  <c r="AA37" i="19"/>
  <c r="AN69" i="4"/>
  <c r="AO69" i="4" s="1"/>
  <c r="AP99" i="4"/>
  <c r="AO99" i="4"/>
  <c r="AB68" i="4"/>
  <c r="Y144" i="19"/>
  <c r="AT86" i="4"/>
  <c r="AI103" i="4"/>
  <c r="AH74" i="4"/>
  <c r="AH6" i="19"/>
  <c r="AM79" i="4"/>
  <c r="AN107" i="4"/>
  <c r="Z71" i="19"/>
  <c r="Z75" i="19"/>
  <c r="Z79" i="19"/>
  <c r="Z174" i="19" s="1"/>
  <c r="Z72" i="19"/>
  <c r="Z167" i="19" s="1"/>
  <c r="Z77" i="19"/>
  <c r="Z68" i="19"/>
  <c r="Z73" i="19"/>
  <c r="Z78" i="19"/>
  <c r="Z173" i="19" s="1"/>
  <c r="Z69" i="19"/>
  <c r="Z74" i="19"/>
  <c r="Z80" i="19"/>
  <c r="Z175" i="19" s="1"/>
  <c r="Z70" i="19"/>
  <c r="Z165" i="19" s="1"/>
  <c r="Z76" i="19"/>
  <c r="Z171" i="19" s="1"/>
  <c r="Y175" i="19"/>
  <c r="AA160" i="19"/>
  <c r="AE84" i="19"/>
  <c r="AE88" i="19"/>
  <c r="AE92" i="19"/>
  <c r="AE85" i="19"/>
  <c r="AE89" i="19"/>
  <c r="AE93" i="19"/>
  <c r="AE86" i="19"/>
  <c r="AE90" i="19"/>
  <c r="AE91" i="19"/>
  <c r="AE94" i="19"/>
  <c r="AE87" i="19"/>
  <c r="AE95" i="19"/>
  <c r="AE96" i="19"/>
  <c r="AE182" i="19"/>
  <c r="N34" i="4"/>
  <c r="O32" i="4"/>
  <c r="U181" i="19"/>
  <c r="AB66" i="19"/>
  <c r="AA67" i="19"/>
  <c r="AF97" i="19"/>
  <c r="Y171" i="19"/>
  <c r="AC97" i="19"/>
  <c r="AC17" i="19"/>
  <c r="AC118" i="19" s="1"/>
  <c r="AC21" i="19"/>
  <c r="AC122" i="19" s="1"/>
  <c r="AC14" i="19"/>
  <c r="AC115" i="19" s="1"/>
  <c r="AC18" i="19"/>
  <c r="AC119" i="19" s="1"/>
  <c r="AC15" i="19"/>
  <c r="AC116" i="19" s="1"/>
  <c r="AC19" i="19"/>
  <c r="AC23" i="19"/>
  <c r="AC124" i="19" s="1"/>
  <c r="AC24" i="19"/>
  <c r="AC125" i="19" s="1"/>
  <c r="AC27" i="19"/>
  <c r="AC25" i="19"/>
  <c r="AC126" i="19" s="1"/>
  <c r="AC16" i="19"/>
  <c r="AC22" i="19"/>
  <c r="AC123" i="19" s="1"/>
  <c r="AC20" i="19"/>
  <c r="AC26" i="19"/>
  <c r="AC127" i="19" s="1"/>
  <c r="AU85" i="4"/>
  <c r="AU86" i="4" s="1"/>
  <c r="AV112" i="4"/>
  <c r="AB155" i="19"/>
  <c r="AA134" i="4" l="1"/>
  <c r="AB134" i="4" s="1"/>
  <c r="AE29" i="19"/>
  <c r="AD30" i="19"/>
  <c r="W190" i="19"/>
  <c r="S43" i="4"/>
  <c r="S51" i="4" s="1"/>
  <c r="AO91" i="4"/>
  <c r="AN145" i="4"/>
  <c r="AO145" i="4" s="1"/>
  <c r="E82" i="17" s="1"/>
  <c r="U147" i="4"/>
  <c r="V139" i="4"/>
  <c r="V147" i="4" s="1"/>
  <c r="T41" i="4"/>
  <c r="T42" i="4" s="1"/>
  <c r="T50" i="4" s="1"/>
  <c r="R42" i="4"/>
  <c r="R44" i="4" s="1"/>
  <c r="W194" i="19"/>
  <c r="V188" i="19"/>
  <c r="V82" i="4"/>
  <c r="AS141" i="4"/>
  <c r="N15" i="5"/>
  <c r="M16" i="5"/>
  <c r="U76" i="4"/>
  <c r="W104" i="4"/>
  <c r="V75" i="4"/>
  <c r="AI113" i="19"/>
  <c r="AN9" i="19"/>
  <c r="AL99" i="19"/>
  <c r="AJ104" i="19"/>
  <c r="AJ105" i="19"/>
  <c r="AJ106" i="19"/>
  <c r="AJ183" i="19"/>
  <c r="AJ101" i="19"/>
  <c r="AJ111" i="19"/>
  <c r="AJ108" i="19"/>
  <c r="AJ109" i="19"/>
  <c r="AJ107" i="19"/>
  <c r="AJ100" i="19"/>
  <c r="AJ112" i="19"/>
  <c r="AJ102" i="19"/>
  <c r="AJ110" i="19"/>
  <c r="AJ103" i="19"/>
  <c r="AK107" i="19"/>
  <c r="AK108" i="19"/>
  <c r="AK109" i="19"/>
  <c r="AK183" i="19"/>
  <c r="AK103" i="19"/>
  <c r="AK110" i="19"/>
  <c r="AK111" i="19"/>
  <c r="AK112" i="19"/>
  <c r="AK102" i="19"/>
  <c r="AK105" i="19"/>
  <c r="AK100" i="19"/>
  <c r="AK101" i="19"/>
  <c r="AK106" i="19"/>
  <c r="AK104" i="19"/>
  <c r="AM99" i="19"/>
  <c r="AO9" i="19"/>
  <c r="AG86" i="19"/>
  <c r="AH86" i="19" s="1"/>
  <c r="AG90" i="19"/>
  <c r="AH90" i="19" s="1"/>
  <c r="AG87" i="19"/>
  <c r="AH87" i="19" s="1"/>
  <c r="AG91" i="19"/>
  <c r="AH91" i="19" s="1"/>
  <c r="AG84" i="19"/>
  <c r="AG88" i="19"/>
  <c r="AH88" i="19" s="1"/>
  <c r="AG92" i="19"/>
  <c r="AH92" i="19" s="1"/>
  <c r="AG94" i="19"/>
  <c r="AH94" i="19" s="1"/>
  <c r="AG95" i="19"/>
  <c r="AH95" i="19" s="1"/>
  <c r="AG85" i="19"/>
  <c r="AH85" i="19" s="1"/>
  <c r="AG89" i="19"/>
  <c r="AH89" i="19" s="1"/>
  <c r="AG96" i="19"/>
  <c r="AH96" i="19" s="1"/>
  <c r="AG93" i="19"/>
  <c r="AH93" i="19" s="1"/>
  <c r="AG182" i="19"/>
  <c r="AH182" i="19" s="1"/>
  <c r="AP68" i="4"/>
  <c r="AQ98" i="4"/>
  <c r="AE97" i="19"/>
  <c r="AA46" i="19"/>
  <c r="AA131" i="19"/>
  <c r="AJ6" i="19"/>
  <c r="AK6" i="19"/>
  <c r="AI83" i="19"/>
  <c r="AD53" i="19"/>
  <c r="AD150" i="19" s="1"/>
  <c r="AD57" i="19"/>
  <c r="AD154" i="19" s="1"/>
  <c r="AD61" i="19"/>
  <c r="AD158" i="19" s="1"/>
  <c r="AD50" i="19"/>
  <c r="AD54" i="19"/>
  <c r="AD151" i="19" s="1"/>
  <c r="AD58" i="19"/>
  <c r="AD155" i="19" s="1"/>
  <c r="AD62" i="19"/>
  <c r="AD159" i="19" s="1"/>
  <c r="AD52" i="19"/>
  <c r="AD149" i="19" s="1"/>
  <c r="AD59" i="19"/>
  <c r="AD156" i="19" s="1"/>
  <c r="AD56" i="19"/>
  <c r="AD153" i="19" s="1"/>
  <c r="AD55" i="19"/>
  <c r="AD152" i="19" s="1"/>
  <c r="AD60" i="19"/>
  <c r="AD157" i="19" s="1"/>
  <c r="AD51" i="19"/>
  <c r="AD148" i="19" s="1"/>
  <c r="AC120" i="19"/>
  <c r="S193" i="19"/>
  <c r="S195" i="19" s="1"/>
  <c r="T192" i="19" s="1"/>
  <c r="T194" i="19"/>
  <c r="T190" i="19"/>
  <c r="Z168" i="19"/>
  <c r="AQ99" i="4"/>
  <c r="AP69" i="4"/>
  <c r="X108" i="4"/>
  <c r="W80" i="4"/>
  <c r="W89" i="4" s="1"/>
  <c r="AB46" i="19"/>
  <c r="AB131" i="19"/>
  <c r="AB144" i="19" s="1"/>
  <c r="AC121" i="19"/>
  <c r="AA70" i="19"/>
  <c r="AA74" i="19"/>
  <c r="AA169" i="19" s="1"/>
  <c r="AA78" i="19"/>
  <c r="AA71" i="19"/>
  <c r="AA166" i="19" s="1"/>
  <c r="AA76" i="19"/>
  <c r="AA72" i="19"/>
  <c r="AA77" i="19"/>
  <c r="AA172" i="19" s="1"/>
  <c r="AA79" i="19"/>
  <c r="AA174" i="19" s="1"/>
  <c r="AA69" i="19"/>
  <c r="AA164" i="19" s="1"/>
  <c r="AA75" i="19"/>
  <c r="AA170" i="19" s="1"/>
  <c r="AA80" i="19"/>
  <c r="AA175" i="19" s="1"/>
  <c r="AA68" i="19"/>
  <c r="AA73" i="19"/>
  <c r="AA168" i="19" s="1"/>
  <c r="Z169" i="19"/>
  <c r="Z170" i="19"/>
  <c r="AB67" i="19"/>
  <c r="AC66" i="19"/>
  <c r="Z164" i="19"/>
  <c r="Z172" i="19"/>
  <c r="Z166" i="19"/>
  <c r="AJ103" i="4"/>
  <c r="AI74" i="4"/>
  <c r="AA136" i="19"/>
  <c r="AA137" i="19"/>
  <c r="AD32" i="19"/>
  <c r="AR109" i="4"/>
  <c r="AQ81" i="4"/>
  <c r="AQ91" i="4" s="1"/>
  <c r="AQ145" i="4" s="1"/>
  <c r="AC149" i="19"/>
  <c r="AC63" i="19"/>
  <c r="AC147" i="19"/>
  <c r="AR134" i="4"/>
  <c r="Y176" i="19"/>
  <c r="Y178" i="19" s="1"/>
  <c r="AF48" i="19"/>
  <c r="AE49" i="19"/>
  <c r="AA135" i="19"/>
  <c r="AA134" i="19"/>
  <c r="AB128" i="19"/>
  <c r="X178" i="19"/>
  <c r="AF12" i="19"/>
  <c r="AE13" i="19"/>
  <c r="Z81" i="19"/>
  <c r="Z163" i="19"/>
  <c r="AP107" i="4"/>
  <c r="AN79" i="4"/>
  <c r="AO107" i="4"/>
  <c r="AC33" i="19"/>
  <c r="AC37" i="19"/>
  <c r="AC135" i="19" s="1"/>
  <c r="AC41" i="19"/>
  <c r="AC139" i="19" s="1"/>
  <c r="AC45" i="19"/>
  <c r="AC143" i="19" s="1"/>
  <c r="AC34" i="19"/>
  <c r="AC132" i="19" s="1"/>
  <c r="AC38" i="19"/>
  <c r="AC136" i="19" s="1"/>
  <c r="AC42" i="19"/>
  <c r="AC140" i="19" s="1"/>
  <c r="AC39" i="19"/>
  <c r="AC137" i="19" s="1"/>
  <c r="AC40" i="19"/>
  <c r="AC138" i="19" s="1"/>
  <c r="AC35" i="19"/>
  <c r="AC133" i="19" s="1"/>
  <c r="AC44" i="19"/>
  <c r="AC142" i="19" s="1"/>
  <c r="AC36" i="19"/>
  <c r="AC134" i="19" s="1"/>
  <c r="AC43" i="19"/>
  <c r="AC141" i="19" s="1"/>
  <c r="AC156" i="19"/>
  <c r="AV85" i="4"/>
  <c r="AV86" i="4" s="1"/>
  <c r="AW112" i="4"/>
  <c r="AC117" i="19"/>
  <c r="AH83" i="19"/>
  <c r="AA132" i="19"/>
  <c r="AA133" i="19"/>
  <c r="P34" i="4"/>
  <c r="R51" i="4"/>
  <c r="AB160" i="19"/>
  <c r="AN71" i="4"/>
  <c r="AO68" i="4"/>
  <c r="AP70" i="4"/>
  <c r="AQ100" i="4"/>
  <c r="AD14" i="19"/>
  <c r="AD115" i="19" s="1"/>
  <c r="AD16" i="19"/>
  <c r="AD117" i="19" s="1"/>
  <c r="AD20" i="19"/>
  <c r="AD121" i="19" s="1"/>
  <c r="AD17" i="19"/>
  <c r="AD118" i="19" s="1"/>
  <c r="AD18" i="19"/>
  <c r="AD119" i="19" s="1"/>
  <c r="AD21" i="19"/>
  <c r="AD122" i="19" s="1"/>
  <c r="AD19" i="19"/>
  <c r="AD120" i="19" s="1"/>
  <c r="AD22" i="19"/>
  <c r="AD123" i="19" s="1"/>
  <c r="AD23" i="19"/>
  <c r="AD124" i="19" s="1"/>
  <c r="AD24" i="19"/>
  <c r="AD125" i="19" s="1"/>
  <c r="AD27" i="19"/>
  <c r="AD26" i="19"/>
  <c r="AD127" i="19" s="1"/>
  <c r="AD15" i="19"/>
  <c r="AD116" i="19" s="1"/>
  <c r="AD25" i="19"/>
  <c r="AD126" i="19" s="1"/>
  <c r="U82" i="4"/>
  <c r="D93" i="17"/>
  <c r="AA71" i="4" l="1"/>
  <c r="AB71" i="4" s="1"/>
  <c r="AF29" i="19"/>
  <c r="AE30" i="19"/>
  <c r="S44" i="4"/>
  <c r="R50" i="4"/>
  <c r="T43" i="4"/>
  <c r="T51" i="4" s="1"/>
  <c r="W82" i="4"/>
  <c r="W139" i="4"/>
  <c r="AT141" i="4"/>
  <c r="O15" i="5"/>
  <c r="N16" i="5"/>
  <c r="U88" i="4"/>
  <c r="X104" i="4"/>
  <c r="W75" i="4"/>
  <c r="V90" i="4"/>
  <c r="AB187" i="19" s="1"/>
  <c r="V76" i="4"/>
  <c r="V88" i="4" s="1"/>
  <c r="AO99" i="19"/>
  <c r="AQ9" i="19"/>
  <c r="AL106" i="19"/>
  <c r="AL111" i="19"/>
  <c r="AL112" i="19"/>
  <c r="AL183" i="19"/>
  <c r="AL108" i="19"/>
  <c r="AL110" i="19"/>
  <c r="AL100" i="19"/>
  <c r="AL101" i="19"/>
  <c r="AL107" i="19"/>
  <c r="AL103" i="19"/>
  <c r="AL104" i="19"/>
  <c r="AL105" i="19"/>
  <c r="AL102" i="19"/>
  <c r="AL109" i="19"/>
  <c r="AP9" i="19"/>
  <c r="AN99" i="19"/>
  <c r="AM105" i="19"/>
  <c r="AM110" i="19"/>
  <c r="AM107" i="19"/>
  <c r="AM183" i="19"/>
  <c r="AM104" i="19"/>
  <c r="AM109" i="19"/>
  <c r="AM100" i="19"/>
  <c r="AM108" i="19"/>
  <c r="AM106" i="19"/>
  <c r="AM102" i="19"/>
  <c r="AM103" i="19"/>
  <c r="AM111" i="19"/>
  <c r="AM101" i="19"/>
  <c r="AM112" i="19"/>
  <c r="AJ113" i="19"/>
  <c r="AK113" i="19"/>
  <c r="AC128" i="19"/>
  <c r="AG12" i="19"/>
  <c r="AF13" i="19"/>
  <c r="AD36" i="19"/>
  <c r="AD134" i="19" s="1"/>
  <c r="AD40" i="19"/>
  <c r="AD138" i="19" s="1"/>
  <c r="AD44" i="19"/>
  <c r="AD142" i="19" s="1"/>
  <c r="AD33" i="19"/>
  <c r="AD37" i="19"/>
  <c r="AD41" i="19"/>
  <c r="AD139" i="19" s="1"/>
  <c r="AD45" i="19"/>
  <c r="AD143" i="19" s="1"/>
  <c r="AD38" i="19"/>
  <c r="AD136" i="19" s="1"/>
  <c r="AD39" i="19"/>
  <c r="AD137" i="19" s="1"/>
  <c r="AD34" i="19"/>
  <c r="AD132" i="19" s="1"/>
  <c r="AD43" i="19"/>
  <c r="AD141" i="19" s="1"/>
  <c r="AD35" i="19"/>
  <c r="AD42" i="19"/>
  <c r="AD140" i="19" s="1"/>
  <c r="AC67" i="19"/>
  <c r="AD66" i="19"/>
  <c r="Z176" i="19"/>
  <c r="AE52" i="19"/>
  <c r="AE149" i="19" s="1"/>
  <c r="AE56" i="19"/>
  <c r="AE153" i="19" s="1"/>
  <c r="AE60" i="19"/>
  <c r="AE157" i="19" s="1"/>
  <c r="AE53" i="19"/>
  <c r="AE150" i="19" s="1"/>
  <c r="AE57" i="19"/>
  <c r="AE154" i="19" s="1"/>
  <c r="AE61" i="19"/>
  <c r="AE158" i="19" s="1"/>
  <c r="AE55" i="19"/>
  <c r="AE152" i="19" s="1"/>
  <c r="AE58" i="19"/>
  <c r="AE155" i="19" s="1"/>
  <c r="AE59" i="19"/>
  <c r="AE156" i="19" s="1"/>
  <c r="AE62" i="19"/>
  <c r="AE159" i="19" s="1"/>
  <c r="AE51" i="19"/>
  <c r="AE148" i="19" s="1"/>
  <c r="AE54" i="19"/>
  <c r="AE151" i="19" s="1"/>
  <c r="AE50" i="19"/>
  <c r="Y186" i="19"/>
  <c r="Y181" i="19"/>
  <c r="Y184" i="19"/>
  <c r="S52" i="4"/>
  <c r="S61" i="4" s="1"/>
  <c r="S32" i="4"/>
  <c r="S34" i="4" s="1"/>
  <c r="Y185" i="19"/>
  <c r="AC160" i="19"/>
  <c r="AB69" i="19"/>
  <c r="AB73" i="19"/>
  <c r="AB168" i="19" s="1"/>
  <c r="AB77" i="19"/>
  <c r="AB70" i="19"/>
  <c r="AB165" i="19" s="1"/>
  <c r="AB75" i="19"/>
  <c r="AB80" i="19"/>
  <c r="AB71" i="19"/>
  <c r="AB166" i="19" s="1"/>
  <c r="AB76" i="19"/>
  <c r="AB171" i="19" s="1"/>
  <c r="AB68" i="19"/>
  <c r="AB74" i="19"/>
  <c r="AB169" i="19" s="1"/>
  <c r="AB79" i="19"/>
  <c r="AB72" i="19"/>
  <c r="AB167" i="19" s="1"/>
  <c r="AB78" i="19"/>
  <c r="AB173" i="19" s="1"/>
  <c r="AA171" i="19"/>
  <c r="AA165" i="19"/>
  <c r="AQ69" i="4"/>
  <c r="AR99" i="4"/>
  <c r="AM6" i="19"/>
  <c r="AK83" i="19"/>
  <c r="T193" i="19"/>
  <c r="T195" i="19" s="1"/>
  <c r="V192" i="19" s="1"/>
  <c r="V194" i="19"/>
  <c r="V190" i="19"/>
  <c r="AA144" i="19"/>
  <c r="O39" i="4"/>
  <c r="AI84" i="19"/>
  <c r="AI88" i="19"/>
  <c r="AI92" i="19"/>
  <c r="AI85" i="19"/>
  <c r="AI89" i="19"/>
  <c r="AI93" i="19"/>
  <c r="AI87" i="19"/>
  <c r="AI91" i="19"/>
  <c r="AI94" i="19"/>
  <c r="AI90" i="19"/>
  <c r="AI95" i="19"/>
  <c r="AI96" i="19"/>
  <c r="AI86" i="19"/>
  <c r="AI182" i="19"/>
  <c r="AA81" i="19"/>
  <c r="AA163" i="19"/>
  <c r="Y108" i="4"/>
  <c r="X80" i="4"/>
  <c r="X89" i="4" s="1"/>
  <c r="AD147" i="19"/>
  <c r="AD160" i="19" s="1"/>
  <c r="AD63" i="19"/>
  <c r="AL6" i="19"/>
  <c r="AJ83" i="19"/>
  <c r="AO71" i="4"/>
  <c r="AC46" i="19"/>
  <c r="AC131" i="19"/>
  <c r="AC144" i="19" s="1"/>
  <c r="AA167" i="19"/>
  <c r="AP71" i="4"/>
  <c r="AD128" i="19"/>
  <c r="AW85" i="4"/>
  <c r="AX112" i="4"/>
  <c r="AQ70" i="4"/>
  <c r="AR100" i="4"/>
  <c r="AO79" i="4"/>
  <c r="X181" i="19"/>
  <c r="X184" i="19"/>
  <c r="X185" i="19"/>
  <c r="R32" i="4"/>
  <c r="X186" i="19"/>
  <c r="R52" i="4"/>
  <c r="AG48" i="19"/>
  <c r="AF49" i="19"/>
  <c r="AR81" i="4"/>
  <c r="AR91" i="4" s="1"/>
  <c r="AR145" i="4" s="1"/>
  <c r="AS109" i="4"/>
  <c r="AP79" i="4"/>
  <c r="AQ107" i="4"/>
  <c r="AE14" i="19"/>
  <c r="AE115" i="19" s="1"/>
  <c r="AE15" i="19"/>
  <c r="AE116" i="19" s="1"/>
  <c r="AE19" i="19"/>
  <c r="AE120" i="19" s="1"/>
  <c r="AE23" i="19"/>
  <c r="AE124" i="19" s="1"/>
  <c r="AE16" i="19"/>
  <c r="AE117" i="19" s="1"/>
  <c r="AE20" i="19"/>
  <c r="AE121" i="19" s="1"/>
  <c r="AE17" i="19"/>
  <c r="AE118" i="19" s="1"/>
  <c r="AE21" i="19"/>
  <c r="AE122" i="19" s="1"/>
  <c r="AE26" i="19"/>
  <c r="AE127" i="19" s="1"/>
  <c r="AE22" i="19"/>
  <c r="AE123" i="19" s="1"/>
  <c r="AE24" i="19"/>
  <c r="AE125" i="19" s="1"/>
  <c r="AE27" i="19"/>
  <c r="AE18" i="19"/>
  <c r="AE119" i="19" s="1"/>
  <c r="AE25" i="19"/>
  <c r="AE126" i="19" s="1"/>
  <c r="AS134" i="4"/>
  <c r="AE32" i="19"/>
  <c r="AJ74" i="4"/>
  <c r="AK103" i="4"/>
  <c r="AA173" i="19"/>
  <c r="AQ68" i="4"/>
  <c r="AR98" i="4"/>
  <c r="AG97" i="19"/>
  <c r="AH97" i="19" s="1"/>
  <c r="AH84" i="19"/>
  <c r="E98" i="17"/>
  <c r="E90" i="17"/>
  <c r="G90" i="17"/>
  <c r="E95" i="17"/>
  <c r="AG29" i="19" l="1"/>
  <c r="AF30" i="19"/>
  <c r="U41" i="4"/>
  <c r="U42" i="4" s="1"/>
  <c r="R61" i="4"/>
  <c r="T44" i="4"/>
  <c r="V41" i="4"/>
  <c r="V42" i="4" s="1"/>
  <c r="X188" i="19"/>
  <c r="Y188" i="19"/>
  <c r="Y194" i="19" s="1"/>
  <c r="W147" i="4"/>
  <c r="X82" i="4"/>
  <c r="X139" i="4"/>
  <c r="X147" i="4" s="1"/>
  <c r="AU141" i="4"/>
  <c r="P15" i="5"/>
  <c r="O16" i="5"/>
  <c r="W90" i="4"/>
  <c r="AC187" i="19" s="1"/>
  <c r="W76" i="4"/>
  <c r="W88" i="4" s="1"/>
  <c r="Y104" i="4"/>
  <c r="X75" i="4"/>
  <c r="AN112" i="19"/>
  <c r="AN102" i="19"/>
  <c r="AN110" i="19"/>
  <c r="AN104" i="19"/>
  <c r="AN106" i="19"/>
  <c r="AN108" i="19"/>
  <c r="AN107" i="19"/>
  <c r="AN100" i="19"/>
  <c r="AN101" i="19"/>
  <c r="AN103" i="19"/>
  <c r="AN111" i="19"/>
  <c r="AN105" i="19"/>
  <c r="AN183" i="19"/>
  <c r="AN109" i="19"/>
  <c r="AQ99" i="19"/>
  <c r="AS9" i="19"/>
  <c r="AS99" i="19" s="1"/>
  <c r="AM113" i="19"/>
  <c r="AR9" i="19"/>
  <c r="AP99" i="19"/>
  <c r="AL113" i="19"/>
  <c r="AO107" i="19"/>
  <c r="AO108" i="19"/>
  <c r="AO110" i="19"/>
  <c r="AO183" i="19"/>
  <c r="AO102" i="19"/>
  <c r="AO105" i="19"/>
  <c r="AO103" i="19"/>
  <c r="AO111" i="19"/>
  <c r="AO112" i="19"/>
  <c r="AO101" i="19"/>
  <c r="AO100" i="19"/>
  <c r="AO104" i="19"/>
  <c r="AO109" i="19"/>
  <c r="AO106" i="19"/>
  <c r="AQ71" i="4"/>
  <c r="V195" i="19"/>
  <c r="X192" i="19" s="1"/>
  <c r="W192" i="19"/>
  <c r="AI48" i="19"/>
  <c r="AG49" i="19"/>
  <c r="AH48" i="19"/>
  <c r="Y80" i="4"/>
  <c r="Y89" i="4" s="1"/>
  <c r="Z108" i="4"/>
  <c r="AK74" i="4"/>
  <c r="AL103" i="4"/>
  <c r="AE35" i="19"/>
  <c r="AE133" i="19" s="1"/>
  <c r="AE39" i="19"/>
  <c r="AE43" i="19"/>
  <c r="AE141" i="19" s="1"/>
  <c r="AE36" i="19"/>
  <c r="AE40" i="19"/>
  <c r="AE138" i="19" s="1"/>
  <c r="AE44" i="19"/>
  <c r="AE37" i="19"/>
  <c r="AE135" i="19" s="1"/>
  <c r="AE45" i="19"/>
  <c r="AE38" i="19"/>
  <c r="AE136" i="19" s="1"/>
  <c r="AE33" i="19"/>
  <c r="AE42" i="19"/>
  <c r="AE34" i="19"/>
  <c r="AE41" i="19"/>
  <c r="AE128" i="19"/>
  <c r="AS81" i="4"/>
  <c r="AS91" i="4" s="1"/>
  <c r="AS145" i="4" s="1"/>
  <c r="AT109" i="4"/>
  <c r="AA176" i="19"/>
  <c r="AA178" i="19" s="1"/>
  <c r="AK86" i="19"/>
  <c r="AK90" i="19"/>
  <c r="AK87" i="19"/>
  <c r="AK91" i="19"/>
  <c r="AK95" i="19"/>
  <c r="AK96" i="19"/>
  <c r="AK89" i="19"/>
  <c r="AK93" i="19"/>
  <c r="AK88" i="19"/>
  <c r="AK84" i="19"/>
  <c r="AK85" i="19"/>
  <c r="AK94" i="19"/>
  <c r="AK182" i="19"/>
  <c r="AK92" i="19"/>
  <c r="AB81" i="19"/>
  <c r="AB163" i="19"/>
  <c r="AB170" i="19"/>
  <c r="AB164" i="19"/>
  <c r="AE66" i="19"/>
  <c r="AD67" i="19"/>
  <c r="AF32" i="19"/>
  <c r="AW86" i="4"/>
  <c r="AJ87" i="19"/>
  <c r="AJ91" i="19"/>
  <c r="AJ84" i="19"/>
  <c r="AJ88" i="19"/>
  <c r="AJ92" i="19"/>
  <c r="AJ86" i="19"/>
  <c r="AJ90" i="19"/>
  <c r="AJ96" i="19"/>
  <c r="AJ93" i="19"/>
  <c r="AJ85" i="19"/>
  <c r="AJ94" i="19"/>
  <c r="AJ89" i="19"/>
  <c r="AJ95" i="19"/>
  <c r="AJ182" i="19"/>
  <c r="AO6" i="19"/>
  <c r="AM83" i="19"/>
  <c r="AE63" i="19"/>
  <c r="AE147" i="19"/>
  <c r="AE160" i="19" s="1"/>
  <c r="AC68" i="19"/>
  <c r="AC72" i="19"/>
  <c r="AC167" i="19" s="1"/>
  <c r="AC76" i="19"/>
  <c r="AC171" i="19" s="1"/>
  <c r="AC80" i="19"/>
  <c r="AC175" i="19" s="1"/>
  <c r="AC69" i="19"/>
  <c r="AC164" i="19" s="1"/>
  <c r="AC74" i="19"/>
  <c r="AC169" i="19" s="1"/>
  <c r="AC79" i="19"/>
  <c r="AC174" i="19" s="1"/>
  <c r="AC70" i="19"/>
  <c r="AC165" i="19" s="1"/>
  <c r="AC75" i="19"/>
  <c r="AC170" i="19" s="1"/>
  <c r="AC73" i="19"/>
  <c r="AC168" i="19" s="1"/>
  <c r="AC78" i="19"/>
  <c r="AC173" i="19" s="1"/>
  <c r="AC71" i="19"/>
  <c r="AC166" i="19" s="1"/>
  <c r="AC77" i="19"/>
  <c r="AC172" i="19" s="1"/>
  <c r="AF14" i="19"/>
  <c r="AF115" i="19" s="1"/>
  <c r="AF18" i="19"/>
  <c r="AF119" i="19" s="1"/>
  <c r="AF22" i="19"/>
  <c r="AF123" i="19" s="1"/>
  <c r="AF15" i="19"/>
  <c r="AF116" i="19" s="1"/>
  <c r="AF16" i="19"/>
  <c r="AF117" i="19" s="1"/>
  <c r="AF20" i="19"/>
  <c r="AF121" i="19" s="1"/>
  <c r="AF25" i="19"/>
  <c r="AF126" i="19" s="1"/>
  <c r="AF17" i="19"/>
  <c r="AF118" i="19" s="1"/>
  <c r="AF19" i="19"/>
  <c r="AF120" i="19" s="1"/>
  <c r="AF21" i="19"/>
  <c r="AF122" i="19" s="1"/>
  <c r="AF26" i="19"/>
  <c r="AF127" i="19" s="1"/>
  <c r="AF24" i="19"/>
  <c r="AF125" i="19" s="1"/>
  <c r="AF23" i="19"/>
  <c r="AF124" i="19" s="1"/>
  <c r="AF27" i="19"/>
  <c r="AB175" i="19"/>
  <c r="Z178" i="19"/>
  <c r="AD133" i="19"/>
  <c r="AD46" i="19"/>
  <c r="AD131" i="19"/>
  <c r="AQ79" i="4"/>
  <c r="AR107" i="4"/>
  <c r="R34" i="4"/>
  <c r="AS98" i="4"/>
  <c r="AR68" i="4"/>
  <c r="AT134" i="4"/>
  <c r="AF51" i="19"/>
  <c r="AF148" i="19" s="1"/>
  <c r="AF55" i="19"/>
  <c r="AF152" i="19" s="1"/>
  <c r="AF59" i="19"/>
  <c r="AF156" i="19" s="1"/>
  <c r="AF52" i="19"/>
  <c r="AF149" i="19" s="1"/>
  <c r="AF56" i="19"/>
  <c r="AF153" i="19" s="1"/>
  <c r="AF60" i="19"/>
  <c r="AF157" i="19" s="1"/>
  <c r="AF54" i="19"/>
  <c r="AF151" i="19" s="1"/>
  <c r="AF57" i="19"/>
  <c r="AF154" i="19" s="1"/>
  <c r="AF58" i="19"/>
  <c r="AF155" i="19" s="1"/>
  <c r="AF61" i="19"/>
  <c r="AF158" i="19" s="1"/>
  <c r="AF50" i="19"/>
  <c r="AF53" i="19"/>
  <c r="AF150" i="19" s="1"/>
  <c r="AF62" i="19"/>
  <c r="AF159" i="19" s="1"/>
  <c r="AR70" i="4"/>
  <c r="AS100" i="4"/>
  <c r="AX85" i="4"/>
  <c r="AX86" i="4" s="1"/>
  <c r="AY112" i="4"/>
  <c r="AN6" i="19"/>
  <c r="AL83" i="19"/>
  <c r="AI97" i="19"/>
  <c r="AR69" i="4"/>
  <c r="AS99" i="4"/>
  <c r="AB174" i="19"/>
  <c r="AB172" i="19"/>
  <c r="AD135" i="19"/>
  <c r="AG13" i="19"/>
  <c r="AI12" i="19"/>
  <c r="AH12" i="19"/>
  <c r="G95" i="17"/>
  <c r="G98" i="17"/>
  <c r="F98" i="17"/>
  <c r="F90" i="17"/>
  <c r="F95" i="17"/>
  <c r="D95" i="17"/>
  <c r="AH29" i="19" l="1"/>
  <c r="AG30" i="19"/>
  <c r="AH30" i="19" s="1"/>
  <c r="AI29" i="19"/>
  <c r="U43" i="4"/>
  <c r="U44" i="4" s="1"/>
  <c r="V43" i="4"/>
  <c r="V51" i="4" s="1"/>
  <c r="X193" i="19"/>
  <c r="Y190" i="19"/>
  <c r="W41" i="4"/>
  <c r="W42" i="4" s="1"/>
  <c r="W50" i="4" s="1"/>
  <c r="AO113" i="19"/>
  <c r="Y82" i="4"/>
  <c r="Y139" i="4"/>
  <c r="Y147" i="4" s="1"/>
  <c r="AV141" i="4"/>
  <c r="Q15" i="5"/>
  <c r="P16" i="5"/>
  <c r="X90" i="4"/>
  <c r="AD187" i="19" s="1"/>
  <c r="X76" i="4"/>
  <c r="X88" i="4" s="1"/>
  <c r="V50" i="4"/>
  <c r="Z104" i="4"/>
  <c r="Y75" i="4"/>
  <c r="AQ109" i="19"/>
  <c r="AQ100" i="19"/>
  <c r="AQ108" i="19"/>
  <c r="AQ110" i="19"/>
  <c r="AQ183" i="19"/>
  <c r="AQ102" i="19"/>
  <c r="AQ103" i="19"/>
  <c r="AQ111" i="19"/>
  <c r="AQ101" i="19"/>
  <c r="AQ106" i="19"/>
  <c r="AQ104" i="19"/>
  <c r="AQ112" i="19"/>
  <c r="AQ105" i="19"/>
  <c r="AQ107" i="19"/>
  <c r="AP102" i="19"/>
  <c r="AP107" i="19"/>
  <c r="AP109" i="19"/>
  <c r="AP112" i="19"/>
  <c r="AP106" i="19"/>
  <c r="AP111" i="19"/>
  <c r="AP100" i="19"/>
  <c r="AP183" i="19"/>
  <c r="AP103" i="19"/>
  <c r="AP108" i="19"/>
  <c r="AP110" i="19"/>
  <c r="AP101" i="19"/>
  <c r="AP104" i="19"/>
  <c r="AP105" i="19"/>
  <c r="AR99" i="19"/>
  <c r="AT9" i="19"/>
  <c r="AU9" i="19" s="1"/>
  <c r="AS100" i="19"/>
  <c r="AS101" i="19"/>
  <c r="AS106" i="19"/>
  <c r="AS102" i="19"/>
  <c r="AS103" i="19"/>
  <c r="AS104" i="19"/>
  <c r="AS105" i="19"/>
  <c r="AS110" i="19"/>
  <c r="AS112" i="19"/>
  <c r="AS107" i="19"/>
  <c r="AS108" i="19"/>
  <c r="AS109" i="19"/>
  <c r="AS183" i="19"/>
  <c r="AS111" i="19"/>
  <c r="AN113" i="19"/>
  <c r="AR71" i="4"/>
  <c r="AL85" i="19"/>
  <c r="AL89" i="19"/>
  <c r="AL86" i="19"/>
  <c r="AL90" i="19"/>
  <c r="AL94" i="19"/>
  <c r="AL95" i="19"/>
  <c r="AL84" i="19"/>
  <c r="AL87" i="19"/>
  <c r="AL92" i="19"/>
  <c r="AL91" i="19"/>
  <c r="AL93" i="19"/>
  <c r="AL96" i="19"/>
  <c r="AL182" i="19"/>
  <c r="AL88" i="19"/>
  <c r="AF128" i="19"/>
  <c r="AG32" i="19"/>
  <c r="AH32" i="19" s="1"/>
  <c r="AE142" i="19"/>
  <c r="Z80" i="4"/>
  <c r="Z89" i="4" s="1"/>
  <c r="AA108" i="4"/>
  <c r="AI49" i="19"/>
  <c r="AJ48" i="19"/>
  <c r="AF63" i="19"/>
  <c r="AF147" i="19"/>
  <c r="AF160" i="19" s="1"/>
  <c r="AY85" i="4"/>
  <c r="AY86" i="4" s="1"/>
  <c r="AZ112" i="4"/>
  <c r="AD71" i="19"/>
  <c r="AD166" i="19" s="1"/>
  <c r="AD75" i="19"/>
  <c r="AD170" i="19" s="1"/>
  <c r="AD79" i="19"/>
  <c r="AD174" i="19" s="1"/>
  <c r="AD68" i="19"/>
  <c r="AD73" i="19"/>
  <c r="AD168" i="19" s="1"/>
  <c r="AD78" i="19"/>
  <c r="AD173" i="19" s="1"/>
  <c r="AD69" i="19"/>
  <c r="AD164" i="19" s="1"/>
  <c r="AD74" i="19"/>
  <c r="AD169" i="19" s="1"/>
  <c r="AD80" i="19"/>
  <c r="AD175" i="19" s="1"/>
  <c r="AD72" i="19"/>
  <c r="AD167" i="19" s="1"/>
  <c r="AD77" i="19"/>
  <c r="AD70" i="19"/>
  <c r="AD165" i="19" s="1"/>
  <c r="AD76" i="19"/>
  <c r="AD171" i="19" s="1"/>
  <c r="AE46" i="19"/>
  <c r="AE131" i="19"/>
  <c r="AE137" i="19"/>
  <c r="AS107" i="4"/>
  <c r="AR79" i="4"/>
  <c r="AF66" i="19"/>
  <c r="AE67" i="19"/>
  <c r="AK97" i="19"/>
  <c r="AA181" i="19"/>
  <c r="AA184" i="19"/>
  <c r="AA185" i="19"/>
  <c r="U32" i="4"/>
  <c r="U34" i="4" s="1"/>
  <c r="AA186" i="19"/>
  <c r="U52" i="4"/>
  <c r="AE139" i="19"/>
  <c r="AJ12" i="19"/>
  <c r="AI13" i="19"/>
  <c r="AT99" i="4"/>
  <c r="AS69" i="4"/>
  <c r="AS70" i="4"/>
  <c r="AT100" i="4"/>
  <c r="AS68" i="4"/>
  <c r="AT98" i="4"/>
  <c r="Z185" i="19"/>
  <c r="T32" i="4"/>
  <c r="Z186" i="19"/>
  <c r="Z181" i="19"/>
  <c r="Z184" i="19"/>
  <c r="T52" i="4"/>
  <c r="T61" i="4" s="1"/>
  <c r="AC163" i="19"/>
  <c r="AC81" i="19"/>
  <c r="AM84" i="19"/>
  <c r="AM88" i="19"/>
  <c r="AM92" i="19"/>
  <c r="AM85" i="19"/>
  <c r="AM89" i="19"/>
  <c r="AM93" i="19"/>
  <c r="AM94" i="19"/>
  <c r="AM86" i="19"/>
  <c r="AM90" i="19"/>
  <c r="AM91" i="19"/>
  <c r="AM95" i="19"/>
  <c r="AM87" i="19"/>
  <c r="AM96" i="19"/>
  <c r="AM182" i="19"/>
  <c r="AU109" i="4"/>
  <c r="AT81" i="4"/>
  <c r="AT91" i="4" s="1"/>
  <c r="AT145" i="4" s="1"/>
  <c r="AE132" i="19"/>
  <c r="AE143" i="19"/>
  <c r="AE134" i="19"/>
  <c r="AM103" i="4"/>
  <c r="AL74" i="4"/>
  <c r="X194" i="19"/>
  <c r="W193" i="19"/>
  <c r="W195" i="19" s="1"/>
  <c r="Y192" i="19" s="1"/>
  <c r="X190" i="19"/>
  <c r="AP6" i="19"/>
  <c r="AN83" i="19"/>
  <c r="AD144" i="19"/>
  <c r="U50" i="4"/>
  <c r="AB176" i="19"/>
  <c r="AG17" i="19"/>
  <c r="AG21" i="19"/>
  <c r="AG14" i="19"/>
  <c r="AG19" i="19"/>
  <c r="AG16" i="19"/>
  <c r="AG15" i="19"/>
  <c r="AG18" i="19"/>
  <c r="AG24" i="19"/>
  <c r="AG27" i="19"/>
  <c r="AH27" i="19" s="1"/>
  <c r="AG25" i="19"/>
  <c r="AG22" i="19"/>
  <c r="AG26" i="19"/>
  <c r="AG20" i="19"/>
  <c r="AG23" i="19"/>
  <c r="AH13" i="19"/>
  <c r="AU134" i="4"/>
  <c r="AQ6" i="19"/>
  <c r="AO83" i="19"/>
  <c r="AJ97" i="19"/>
  <c r="AF34" i="19"/>
  <c r="AF132" i="19" s="1"/>
  <c r="AF38" i="19"/>
  <c r="AF136" i="19" s="1"/>
  <c r="AF42" i="19"/>
  <c r="AF140" i="19" s="1"/>
  <c r="AF35" i="19"/>
  <c r="AF133" i="19" s="1"/>
  <c r="AF39" i="19"/>
  <c r="AF137" i="19" s="1"/>
  <c r="AF43" i="19"/>
  <c r="AF141" i="19" s="1"/>
  <c r="AF36" i="19"/>
  <c r="AF134" i="19" s="1"/>
  <c r="AF44" i="19"/>
  <c r="AF142" i="19" s="1"/>
  <c r="AF45" i="19"/>
  <c r="AF143" i="19" s="1"/>
  <c r="AF37" i="19"/>
  <c r="AF41" i="19"/>
  <c r="AF139" i="19" s="1"/>
  <c r="AF33" i="19"/>
  <c r="AF40" i="19"/>
  <c r="AF138" i="19" s="1"/>
  <c r="AE140" i="19"/>
  <c r="AG50" i="19"/>
  <c r="AG54" i="19"/>
  <c r="AG58" i="19"/>
  <c r="AG62" i="19"/>
  <c r="AG51" i="19"/>
  <c r="AG55" i="19"/>
  <c r="AG59" i="19"/>
  <c r="AG52" i="19"/>
  <c r="AG56" i="19"/>
  <c r="AG60" i="19"/>
  <c r="AG53" i="19"/>
  <c r="AG57" i="19"/>
  <c r="AG61" i="19"/>
  <c r="AH49" i="19"/>
  <c r="C44" i="17"/>
  <c r="D110" i="17"/>
  <c r="D112" i="17"/>
  <c r="AJ29" i="19" l="1"/>
  <c r="AI30" i="19"/>
  <c r="AI32" i="19" s="1"/>
  <c r="U51" i="4"/>
  <c r="U61" i="4" s="1"/>
  <c r="V44" i="4"/>
  <c r="W43" i="4"/>
  <c r="W51" i="4" s="1"/>
  <c r="X195" i="19"/>
  <c r="Z192" i="19" s="1"/>
  <c r="X41" i="4"/>
  <c r="X42" i="4" s="1"/>
  <c r="X50" i="4" s="1"/>
  <c r="AS113" i="19"/>
  <c r="AA188" i="19"/>
  <c r="Z188" i="19"/>
  <c r="Z82" i="4"/>
  <c r="Z139" i="4"/>
  <c r="Z147" i="4" s="1"/>
  <c r="AW141" i="4"/>
  <c r="R15" i="5"/>
  <c r="Q16" i="5"/>
  <c r="AA104" i="4"/>
  <c r="Z75" i="4"/>
  <c r="Y90" i="4"/>
  <c r="AE187" i="19" s="1"/>
  <c r="Y76" i="4"/>
  <c r="Y88" i="4" s="1"/>
  <c r="AT99" i="19"/>
  <c r="AV9" i="19"/>
  <c r="AQ113" i="19"/>
  <c r="AR100" i="19"/>
  <c r="AR101" i="19"/>
  <c r="AR103" i="19"/>
  <c r="AR111" i="19"/>
  <c r="AR104" i="19"/>
  <c r="AR105" i="19"/>
  <c r="AR106" i="19"/>
  <c r="AR183" i="19"/>
  <c r="AR102" i="19"/>
  <c r="AR108" i="19"/>
  <c r="AR109" i="19"/>
  <c r="AR107" i="19"/>
  <c r="AR112" i="19"/>
  <c r="AR110" i="19"/>
  <c r="AP113" i="19"/>
  <c r="AG152" i="19"/>
  <c r="AH152" i="19" s="1"/>
  <c r="AH55" i="19"/>
  <c r="AG151" i="19"/>
  <c r="AH151" i="19" s="1"/>
  <c r="AH54" i="19"/>
  <c r="AS6" i="19"/>
  <c r="AS83" i="19" s="1"/>
  <c r="AQ83" i="19"/>
  <c r="AG127" i="19"/>
  <c r="AH127" i="19" s="1"/>
  <c r="AH26" i="19"/>
  <c r="AG125" i="19"/>
  <c r="AH125" i="19" s="1"/>
  <c r="AH24" i="19"/>
  <c r="AG120" i="19"/>
  <c r="AH120" i="19" s="1"/>
  <c r="AH19" i="19"/>
  <c r="AK12" i="19"/>
  <c r="AJ13" i="19"/>
  <c r="AG66" i="19"/>
  <c r="AF67" i="19"/>
  <c r="AE144" i="19"/>
  <c r="AG158" i="19"/>
  <c r="AH158" i="19" s="1"/>
  <c r="AH61" i="19"/>
  <c r="AG153" i="19"/>
  <c r="AH153" i="19" s="1"/>
  <c r="AH56" i="19"/>
  <c r="AG148" i="19"/>
  <c r="AH148" i="19" s="1"/>
  <c r="AH51" i="19"/>
  <c r="AG63" i="19"/>
  <c r="AH63" i="19" s="1"/>
  <c r="AG147" i="19"/>
  <c r="AH50" i="19"/>
  <c r="AF46" i="19"/>
  <c r="AF131" i="19"/>
  <c r="AG123" i="19"/>
  <c r="AH123" i="19" s="1"/>
  <c r="AH22" i="19"/>
  <c r="AG119" i="19"/>
  <c r="AH119" i="19" s="1"/>
  <c r="AH18" i="19"/>
  <c r="AG115" i="19"/>
  <c r="AH14" i="19"/>
  <c r="AN87" i="19"/>
  <c r="AN91" i="19"/>
  <c r="AN84" i="19"/>
  <c r="AN88" i="19"/>
  <c r="AN92" i="19"/>
  <c r="AN85" i="19"/>
  <c r="AN89" i="19"/>
  <c r="AN93" i="19"/>
  <c r="AN96" i="19"/>
  <c r="AN94" i="19"/>
  <c r="AN86" i="19"/>
  <c r="AN95" i="19"/>
  <c r="AN90" i="19"/>
  <c r="AN182" i="19"/>
  <c r="T34" i="4"/>
  <c r="AS71" i="4"/>
  <c r="AC108" i="4"/>
  <c r="AA80" i="4"/>
  <c r="AA89" i="4" s="1"/>
  <c r="AB108" i="4"/>
  <c r="D111" i="17" s="1"/>
  <c r="AC176" i="19"/>
  <c r="AC178" i="19" s="1"/>
  <c r="AT68" i="4"/>
  <c r="AU98" i="4"/>
  <c r="AD172" i="19"/>
  <c r="AG154" i="19"/>
  <c r="AH154" i="19" s="1"/>
  <c r="AH57" i="19"/>
  <c r="AG159" i="19"/>
  <c r="AH159" i="19" s="1"/>
  <c r="AH62" i="19"/>
  <c r="AG124" i="19"/>
  <c r="AH124" i="19" s="1"/>
  <c r="AH23" i="19"/>
  <c r="AG122" i="19"/>
  <c r="AH122" i="19" s="1"/>
  <c r="AH21" i="19"/>
  <c r="AN103" i="4"/>
  <c r="AP103" i="4" s="1"/>
  <c r="AM74" i="4"/>
  <c r="AM97" i="19"/>
  <c r="AU99" i="4"/>
  <c r="AT69" i="4"/>
  <c r="AL97" i="19"/>
  <c r="AG157" i="19"/>
  <c r="AH157" i="19" s="1"/>
  <c r="AH60" i="19"/>
  <c r="AI52" i="19"/>
  <c r="AI56" i="19"/>
  <c r="AI60" i="19"/>
  <c r="AI53" i="19"/>
  <c r="AI57" i="19"/>
  <c r="AI61" i="19"/>
  <c r="AI50" i="19"/>
  <c r="AI54" i="19"/>
  <c r="AI58" i="19"/>
  <c r="AI62" i="19"/>
  <c r="AI51" i="19"/>
  <c r="AI55" i="19"/>
  <c r="AI59" i="19"/>
  <c r="AG149" i="19"/>
  <c r="AH149" i="19" s="1"/>
  <c r="AH52" i="19"/>
  <c r="AG126" i="19"/>
  <c r="AH126" i="19" s="1"/>
  <c r="AH25" i="19"/>
  <c r="AG116" i="19"/>
  <c r="AH116" i="19" s="1"/>
  <c r="AH15" i="19"/>
  <c r="AB178" i="19"/>
  <c r="AR6" i="19"/>
  <c r="AP83" i="19"/>
  <c r="AG150" i="19"/>
  <c r="AH150" i="19" s="1"/>
  <c r="AH53" i="19"/>
  <c r="AG156" i="19"/>
  <c r="AH156" i="19" s="1"/>
  <c r="AH59" i="19"/>
  <c r="AG155" i="19"/>
  <c r="AH155" i="19" s="1"/>
  <c r="AH58" i="19"/>
  <c r="AF135" i="19"/>
  <c r="AO86" i="19"/>
  <c r="AO90" i="19"/>
  <c r="AO87" i="19"/>
  <c r="AO91" i="19"/>
  <c r="AO84" i="19"/>
  <c r="AO88" i="19"/>
  <c r="AO92" i="19"/>
  <c r="AO95" i="19"/>
  <c r="AO85" i="19"/>
  <c r="AO89" i="19"/>
  <c r="AO93" i="19"/>
  <c r="AO96" i="19"/>
  <c r="AO94" i="19"/>
  <c r="AO182" i="19"/>
  <c r="AV134" i="4"/>
  <c r="AG121" i="19"/>
  <c r="AH121" i="19" s="1"/>
  <c r="AH20" i="19"/>
  <c r="AG117" i="19"/>
  <c r="AH117" i="19" s="1"/>
  <c r="AH16" i="19"/>
  <c r="AG118" i="19"/>
  <c r="AH118" i="19" s="1"/>
  <c r="AH17" i="19"/>
  <c r="AV109" i="4"/>
  <c r="AU81" i="4"/>
  <c r="AU91" i="4" s="1"/>
  <c r="AU145" i="4" s="1"/>
  <c r="AU100" i="4"/>
  <c r="AT70" i="4"/>
  <c r="AI15" i="19"/>
  <c r="AI19" i="19"/>
  <c r="AI23" i="19"/>
  <c r="AI16" i="19"/>
  <c r="AI17" i="19"/>
  <c r="AI14" i="19"/>
  <c r="AI18" i="19"/>
  <c r="AI21" i="19"/>
  <c r="AI20" i="19"/>
  <c r="AI22" i="19"/>
  <c r="AI26" i="19"/>
  <c r="AI25" i="19"/>
  <c r="AI27" i="19"/>
  <c r="AI24" i="19"/>
  <c r="AE70" i="19"/>
  <c r="AE165" i="19" s="1"/>
  <c r="AE74" i="19"/>
  <c r="AE169" i="19" s="1"/>
  <c r="AE78" i="19"/>
  <c r="AE173" i="19" s="1"/>
  <c r="AE72" i="19"/>
  <c r="AE167" i="19" s="1"/>
  <c r="AE77" i="19"/>
  <c r="AE172" i="19" s="1"/>
  <c r="AE68" i="19"/>
  <c r="AE73" i="19"/>
  <c r="AE168" i="19" s="1"/>
  <c r="AE79" i="19"/>
  <c r="AE174" i="19" s="1"/>
  <c r="AE71" i="19"/>
  <c r="AE166" i="19" s="1"/>
  <c r="AE76" i="19"/>
  <c r="AE171" i="19" s="1"/>
  <c r="AE75" i="19"/>
  <c r="AE170" i="19" s="1"/>
  <c r="AE69" i="19"/>
  <c r="AE164" i="19" s="1"/>
  <c r="AE80" i="19"/>
  <c r="AE175" i="19" s="1"/>
  <c r="AS79" i="4"/>
  <c r="AT107" i="4"/>
  <c r="AD81" i="19"/>
  <c r="AD163" i="19"/>
  <c r="AZ85" i="4"/>
  <c r="AZ86" i="4" s="1"/>
  <c r="BA112" i="4"/>
  <c r="AK48" i="19"/>
  <c r="AJ49" i="19"/>
  <c r="E91" i="17"/>
  <c r="AK29" i="19" l="1"/>
  <c r="AJ30" i="19"/>
  <c r="W44" i="4"/>
  <c r="X43" i="4"/>
  <c r="X51" i="4" s="1"/>
  <c r="AD176" i="19"/>
  <c r="AD178" i="19" s="1"/>
  <c r="X52" i="4" s="1"/>
  <c r="Y41" i="4"/>
  <c r="Y42" i="4" s="1"/>
  <c r="Y50" i="4" s="1"/>
  <c r="AR113" i="19"/>
  <c r="AA139" i="4"/>
  <c r="AB89" i="4"/>
  <c r="AX141" i="4"/>
  <c r="S15" i="5"/>
  <c r="R16" i="5"/>
  <c r="Z90" i="4"/>
  <c r="AF187" i="19" s="1"/>
  <c r="Z76" i="4"/>
  <c r="Z88" i="4" s="1"/>
  <c r="AC104" i="4"/>
  <c r="AA75" i="4"/>
  <c r="AB104" i="4"/>
  <c r="D109" i="17" s="1"/>
  <c r="AW9" i="19"/>
  <c r="AX9" i="19"/>
  <c r="AV99" i="19"/>
  <c r="AU99" i="19"/>
  <c r="AT102" i="19"/>
  <c r="AU102" i="19" s="1"/>
  <c r="AT107" i="19"/>
  <c r="AU107" i="19" s="1"/>
  <c r="AT108" i="19"/>
  <c r="AU108" i="19" s="1"/>
  <c r="AT109" i="19"/>
  <c r="AU109" i="19" s="1"/>
  <c r="AT101" i="19"/>
  <c r="AU101" i="19" s="1"/>
  <c r="AT106" i="19"/>
  <c r="AU106" i="19" s="1"/>
  <c r="AT111" i="19"/>
  <c r="AU111" i="19" s="1"/>
  <c r="AT112" i="19"/>
  <c r="AU112" i="19" s="1"/>
  <c r="AT183" i="19"/>
  <c r="AU183" i="19" s="1"/>
  <c r="AT100" i="19"/>
  <c r="AT110" i="19"/>
  <c r="AU110" i="19" s="1"/>
  <c r="AT103" i="19"/>
  <c r="AU103" i="19" s="1"/>
  <c r="AT104" i="19"/>
  <c r="AU104" i="19" s="1"/>
  <c r="AT105" i="19"/>
  <c r="AU105" i="19" s="1"/>
  <c r="AV81" i="4"/>
  <c r="AV91" i="4" s="1"/>
  <c r="AV145" i="4" s="1"/>
  <c r="AW109" i="4"/>
  <c r="AC181" i="19"/>
  <c r="AC184" i="19"/>
  <c r="W32" i="4"/>
  <c r="W34" i="4" s="1"/>
  <c r="W52" i="4"/>
  <c r="W61" i="4" s="1"/>
  <c r="AC185" i="19"/>
  <c r="AI156" i="19"/>
  <c r="AI155" i="19"/>
  <c r="AI158" i="19"/>
  <c r="AI153" i="19"/>
  <c r="Y193" i="19"/>
  <c r="Y195" i="19" s="1"/>
  <c r="AA192" i="19" s="1"/>
  <c r="Z194" i="19"/>
  <c r="Z190" i="19"/>
  <c r="AU68" i="4"/>
  <c r="AV98" i="4"/>
  <c r="AG128" i="19"/>
  <c r="AH128" i="19" s="1"/>
  <c r="AH115" i="19"/>
  <c r="AG160" i="19"/>
  <c r="AH160" i="19" s="1"/>
  <c r="AH147" i="19"/>
  <c r="AF69" i="19"/>
  <c r="AF164" i="19" s="1"/>
  <c r="AF73" i="19"/>
  <c r="AF168" i="19" s="1"/>
  <c r="AF77" i="19"/>
  <c r="AF172" i="19" s="1"/>
  <c r="AF71" i="19"/>
  <c r="AF166" i="19" s="1"/>
  <c r="AF76" i="19"/>
  <c r="AF171" i="19" s="1"/>
  <c r="AF72" i="19"/>
  <c r="AF167" i="19" s="1"/>
  <c r="AF78" i="19"/>
  <c r="AF173" i="19" s="1"/>
  <c r="AF68" i="19"/>
  <c r="AF70" i="19"/>
  <c r="AF165" i="19" s="1"/>
  <c r="AF75" i="19"/>
  <c r="AF170" i="19" s="1"/>
  <c r="AF80" i="19"/>
  <c r="AF175" i="19" s="1"/>
  <c r="AF79" i="19"/>
  <c r="AF174" i="19" s="1"/>
  <c r="AF74" i="19"/>
  <c r="AF169" i="19" s="1"/>
  <c r="AI126" i="19"/>
  <c r="AI122" i="19"/>
  <c r="AI159" i="19"/>
  <c r="AI157" i="19"/>
  <c r="AN74" i="4"/>
  <c r="AO103" i="4"/>
  <c r="AL12" i="19"/>
  <c r="AK13" i="19"/>
  <c r="AS86" i="19"/>
  <c r="AS90" i="19"/>
  <c r="AS87" i="19"/>
  <c r="AS91" i="19"/>
  <c r="AS93" i="19"/>
  <c r="AS95" i="19"/>
  <c r="AS94" i="19"/>
  <c r="AS96" i="19"/>
  <c r="AS88" i="19"/>
  <c r="AS89" i="19"/>
  <c r="AS92" i="19"/>
  <c r="AS84" i="19"/>
  <c r="AS85" i="19"/>
  <c r="AS182" i="19"/>
  <c r="AI119" i="19"/>
  <c r="AI125" i="19"/>
  <c r="AI123" i="19"/>
  <c r="AI115" i="19"/>
  <c r="AI120" i="19"/>
  <c r="AU70" i="4"/>
  <c r="AV100" i="4"/>
  <c r="AO97" i="19"/>
  <c r="AT6" i="19"/>
  <c r="AR83" i="19"/>
  <c r="AI152" i="19"/>
  <c r="AI151" i="19"/>
  <c r="AI154" i="19"/>
  <c r="AI149" i="19"/>
  <c r="AG33" i="19"/>
  <c r="AG37" i="19"/>
  <c r="AG41" i="19"/>
  <c r="AG45" i="19"/>
  <c r="AG34" i="19"/>
  <c r="AG38" i="19"/>
  <c r="AG42" i="19"/>
  <c r="AG35" i="19"/>
  <c r="AG43" i="19"/>
  <c r="AG36" i="19"/>
  <c r="AG44" i="19"/>
  <c r="AG40" i="19"/>
  <c r="AG39" i="19"/>
  <c r="AV99" i="4"/>
  <c r="AU69" i="4"/>
  <c r="AT71" i="4"/>
  <c r="AA82" i="4"/>
  <c r="AB80" i="4"/>
  <c r="AN97" i="19"/>
  <c r="AF144" i="19"/>
  <c r="AI66" i="19"/>
  <c r="AG67" i="19"/>
  <c r="AH66" i="19"/>
  <c r="AI117" i="19"/>
  <c r="AW134" i="4"/>
  <c r="AJ32" i="19"/>
  <c r="Z193" i="19"/>
  <c r="AA194" i="19"/>
  <c r="AA190" i="19"/>
  <c r="AJ51" i="19"/>
  <c r="AJ148" i="19" s="1"/>
  <c r="AJ55" i="19"/>
  <c r="AJ152" i="19" s="1"/>
  <c r="AJ59" i="19"/>
  <c r="AJ156" i="19" s="1"/>
  <c r="AJ53" i="19"/>
  <c r="AJ150" i="19" s="1"/>
  <c r="AJ57" i="19"/>
  <c r="AJ154" i="19" s="1"/>
  <c r="AJ61" i="19"/>
  <c r="AJ158" i="19" s="1"/>
  <c r="AJ50" i="19"/>
  <c r="AJ60" i="19"/>
  <c r="AJ157" i="19" s="1"/>
  <c r="AJ54" i="19"/>
  <c r="AJ151" i="19" s="1"/>
  <c r="AJ56" i="19"/>
  <c r="AJ153" i="19" s="1"/>
  <c r="AJ52" i="19"/>
  <c r="AJ149" i="19" s="1"/>
  <c r="AJ58" i="19"/>
  <c r="AJ155" i="19" s="1"/>
  <c r="AJ62" i="19"/>
  <c r="AJ159" i="19" s="1"/>
  <c r="AT79" i="4"/>
  <c r="AU107" i="4"/>
  <c r="AI127" i="19"/>
  <c r="AI124" i="19"/>
  <c r="AP85" i="19"/>
  <c r="AP89" i="19"/>
  <c r="AP86" i="19"/>
  <c r="AP90" i="19"/>
  <c r="AP94" i="19"/>
  <c r="AP87" i="19"/>
  <c r="AP91" i="19"/>
  <c r="AP84" i="19"/>
  <c r="AP88" i="19"/>
  <c r="AP92" i="19"/>
  <c r="AP95" i="19"/>
  <c r="AP93" i="19"/>
  <c r="AP96" i="19"/>
  <c r="AP182" i="19"/>
  <c r="AL48" i="19"/>
  <c r="AK49" i="19"/>
  <c r="AE81" i="19"/>
  <c r="AE163" i="19"/>
  <c r="AE176" i="19" s="1"/>
  <c r="AE178" i="19" s="1"/>
  <c r="BC112" i="4"/>
  <c r="BA85" i="4"/>
  <c r="BB112" i="4"/>
  <c r="AI121" i="19"/>
  <c r="AI118" i="19"/>
  <c r="AI116" i="19"/>
  <c r="AB181" i="19"/>
  <c r="AB184" i="19"/>
  <c r="AB185" i="19"/>
  <c r="V32" i="4"/>
  <c r="V52" i="4"/>
  <c r="V61" i="4" s="1"/>
  <c r="AI148" i="19"/>
  <c r="AI63" i="19"/>
  <c r="AI147" i="19"/>
  <c r="AI150" i="19"/>
  <c r="AC80" i="4"/>
  <c r="AC89" i="4" s="1"/>
  <c r="AD108" i="4"/>
  <c r="AJ14" i="19"/>
  <c r="AJ115" i="19" s="1"/>
  <c r="AJ18" i="19"/>
  <c r="AJ119" i="19" s="1"/>
  <c r="AJ22" i="19"/>
  <c r="AJ123" i="19" s="1"/>
  <c r="AJ15" i="19"/>
  <c r="AJ116" i="19" s="1"/>
  <c r="AJ20" i="19"/>
  <c r="AJ121" i="19" s="1"/>
  <c r="AJ17" i="19"/>
  <c r="AJ118" i="19" s="1"/>
  <c r="AJ25" i="19"/>
  <c r="AJ126" i="19" s="1"/>
  <c r="AJ23" i="19"/>
  <c r="AJ124" i="19" s="1"/>
  <c r="AJ26" i="19"/>
  <c r="AJ127" i="19" s="1"/>
  <c r="AJ21" i="19"/>
  <c r="AJ122" i="19" s="1"/>
  <c r="AJ27" i="19"/>
  <c r="AJ16" i="19"/>
  <c r="AJ117" i="19" s="1"/>
  <c r="AJ19" i="19"/>
  <c r="AJ120" i="19" s="1"/>
  <c r="AJ24" i="19"/>
  <c r="AJ125" i="19" s="1"/>
  <c r="AQ84" i="19"/>
  <c r="AQ88" i="19"/>
  <c r="AQ92" i="19"/>
  <c r="AQ85" i="19"/>
  <c r="AQ89" i="19"/>
  <c r="AQ93" i="19"/>
  <c r="AQ87" i="19"/>
  <c r="AQ91" i="19"/>
  <c r="AQ95" i="19"/>
  <c r="AQ90" i="19"/>
  <c r="AQ96" i="19"/>
  <c r="AQ94" i="19"/>
  <c r="AQ182" i="19"/>
  <c r="AQ86" i="19"/>
  <c r="AL29" i="19" l="1"/>
  <c r="AK30" i="19"/>
  <c r="AK32" i="19" s="1"/>
  <c r="X44" i="4"/>
  <c r="X61" i="4"/>
  <c r="AD181" i="19"/>
  <c r="AD184" i="19"/>
  <c r="AD185" i="19"/>
  <c r="X32" i="4"/>
  <c r="X34" i="4" s="1"/>
  <c r="Y43" i="4"/>
  <c r="Y51" i="4" s="1"/>
  <c r="Z41" i="4"/>
  <c r="Z43" i="4" s="1"/>
  <c r="AU71" i="4"/>
  <c r="AB188" i="19"/>
  <c r="AC188" i="19"/>
  <c r="AB193" i="19" s="1"/>
  <c r="AC139" i="4"/>
  <c r="AA147" i="4"/>
  <c r="AB147" i="4" s="1"/>
  <c r="AB139" i="4"/>
  <c r="AY141" i="4"/>
  <c r="T15" i="5"/>
  <c r="S16" i="5"/>
  <c r="AA90" i="4"/>
  <c r="AA76" i="4"/>
  <c r="AB76" i="4" s="1"/>
  <c r="AB75" i="4"/>
  <c r="AC75" i="4"/>
  <c r="AD104" i="4"/>
  <c r="Z195" i="19"/>
  <c r="AB192" i="19" s="1"/>
  <c r="AS97" i="19"/>
  <c r="AT113" i="19"/>
  <c r="AU113" i="19" s="1"/>
  <c r="AU100" i="19"/>
  <c r="AV108" i="19"/>
  <c r="AV109" i="19"/>
  <c r="AV107" i="19"/>
  <c r="AV101" i="19"/>
  <c r="AV111" i="19"/>
  <c r="AV104" i="19"/>
  <c r="AV183" i="19"/>
  <c r="AV112" i="19"/>
  <c r="AV102" i="19"/>
  <c r="AV110" i="19"/>
  <c r="AV100" i="19"/>
  <c r="AV103" i="19"/>
  <c r="AV105" i="19"/>
  <c r="AV106" i="19"/>
  <c r="AX99" i="19"/>
  <c r="AZ9" i="19"/>
  <c r="AY9" i="19"/>
  <c r="AW99" i="19"/>
  <c r="AD80" i="4"/>
  <c r="AD89" i="4" s="1"/>
  <c r="AE108" i="4"/>
  <c r="AG137" i="19"/>
  <c r="AH137" i="19" s="1"/>
  <c r="AH39" i="19"/>
  <c r="AG46" i="19"/>
  <c r="AH46" i="19" s="1"/>
  <c r="AG131" i="19"/>
  <c r="AH33" i="19"/>
  <c r="AK17" i="19"/>
  <c r="AK118" i="19" s="1"/>
  <c r="AK21" i="19"/>
  <c r="AK122" i="19" s="1"/>
  <c r="AK15" i="19"/>
  <c r="AK116" i="19" s="1"/>
  <c r="AK20" i="19"/>
  <c r="AK16" i="19"/>
  <c r="AK117" i="19" s="1"/>
  <c r="AK24" i="19"/>
  <c r="AK125" i="19" s="1"/>
  <c r="AK27" i="19"/>
  <c r="AK18" i="19"/>
  <c r="AK119" i="19" s="1"/>
  <c r="AK22" i="19"/>
  <c r="AK25" i="19"/>
  <c r="AK126" i="19" s="1"/>
  <c r="AK23" i="19"/>
  <c r="AK124" i="19" s="1"/>
  <c r="AK14" i="19"/>
  <c r="AK115" i="19" s="1"/>
  <c r="AK26" i="19"/>
  <c r="AK127" i="19" s="1"/>
  <c r="AK19" i="19"/>
  <c r="AQ97" i="19"/>
  <c r="BA86" i="4"/>
  <c r="BB86" i="4" s="1"/>
  <c r="BB85" i="4"/>
  <c r="AJ34" i="19"/>
  <c r="AJ132" i="19" s="1"/>
  <c r="AJ38" i="19"/>
  <c r="AJ136" i="19" s="1"/>
  <c r="AJ42" i="19"/>
  <c r="AJ140" i="19" s="1"/>
  <c r="AJ35" i="19"/>
  <c r="AJ133" i="19" s="1"/>
  <c r="AJ39" i="19"/>
  <c r="AJ137" i="19" s="1"/>
  <c r="AJ43" i="19"/>
  <c r="AJ141" i="19" s="1"/>
  <c r="AJ40" i="19"/>
  <c r="AJ138" i="19" s="1"/>
  <c r="AJ33" i="19"/>
  <c r="AJ36" i="19"/>
  <c r="AJ134" i="19" s="1"/>
  <c r="AJ41" i="19"/>
  <c r="AJ139" i="19" s="1"/>
  <c r="AJ44" i="19"/>
  <c r="AJ142" i="19" s="1"/>
  <c r="AJ45" i="19"/>
  <c r="AJ143" i="19" s="1"/>
  <c r="AJ37" i="19"/>
  <c r="AJ135" i="19" s="1"/>
  <c r="AG68" i="19"/>
  <c r="AG72" i="19"/>
  <c r="AG76" i="19"/>
  <c r="AG80" i="19"/>
  <c r="AG70" i="19"/>
  <c r="AG75" i="19"/>
  <c r="AG71" i="19"/>
  <c r="AG77" i="19"/>
  <c r="AG73" i="19"/>
  <c r="AG78" i="19"/>
  <c r="AG69" i="19"/>
  <c r="AG74" i="19"/>
  <c r="AG79" i="19"/>
  <c r="AH67" i="19"/>
  <c r="AG138" i="19"/>
  <c r="AH138" i="19" s="1"/>
  <c r="AH40" i="19"/>
  <c r="AG133" i="19"/>
  <c r="AH133" i="19" s="1"/>
  <c r="AH35" i="19"/>
  <c r="AG143" i="19"/>
  <c r="AH143" i="19" s="1"/>
  <c r="AH45" i="19"/>
  <c r="AV70" i="4"/>
  <c r="AW100" i="4"/>
  <c r="AI128" i="19"/>
  <c r="AM12" i="19"/>
  <c r="AL13" i="19"/>
  <c r="AG132" i="19"/>
  <c r="AH132" i="19" s="1"/>
  <c r="AH34" i="19"/>
  <c r="AC82" i="4"/>
  <c r="AX134" i="4"/>
  <c r="AJ66" i="19"/>
  <c r="AI67" i="19"/>
  <c r="AB82" i="4"/>
  <c r="AV69" i="4"/>
  <c r="AW99" i="4"/>
  <c r="AG142" i="19"/>
  <c r="AH142" i="19" s="1"/>
  <c r="AH44" i="19"/>
  <c r="AG140" i="19"/>
  <c r="AH140" i="19" s="1"/>
  <c r="AH42" i="19"/>
  <c r="AG139" i="19"/>
  <c r="AH139" i="19" s="1"/>
  <c r="AH41" i="19"/>
  <c r="AR87" i="19"/>
  <c r="AR91" i="19"/>
  <c r="AR84" i="19"/>
  <c r="AR88" i="19"/>
  <c r="AR92" i="19"/>
  <c r="AR86" i="19"/>
  <c r="AR90" i="19"/>
  <c r="AR94" i="19"/>
  <c r="AR96" i="19"/>
  <c r="AR85" i="19"/>
  <c r="AR89" i="19"/>
  <c r="AR93" i="19"/>
  <c r="AR95" i="19"/>
  <c r="AR182" i="19"/>
  <c r="V34" i="4"/>
  <c r="AG141" i="19"/>
  <c r="AH141" i="19" s="1"/>
  <c r="AH43" i="19"/>
  <c r="AO74" i="4"/>
  <c r="BC85" i="4"/>
  <c r="BD112" i="4"/>
  <c r="AK50" i="19"/>
  <c r="AK54" i="19"/>
  <c r="AK151" i="19" s="1"/>
  <c r="AK58" i="19"/>
  <c r="AK155" i="19" s="1"/>
  <c r="AK62" i="19"/>
  <c r="AK52" i="19"/>
  <c r="AK149" i="19" s="1"/>
  <c r="AK56" i="19"/>
  <c r="AK153" i="19" s="1"/>
  <c r="AK60" i="19"/>
  <c r="AK157" i="19" s="1"/>
  <c r="AK51" i="19"/>
  <c r="AK53" i="19"/>
  <c r="AK55" i="19"/>
  <c r="AK152" i="19" s="1"/>
  <c r="AK57" i="19"/>
  <c r="AK59" i="19"/>
  <c r="AK61" i="19"/>
  <c r="AK158" i="19" s="1"/>
  <c r="AJ128" i="19"/>
  <c r="AI35" i="19"/>
  <c r="AI39" i="19"/>
  <c r="AI43" i="19"/>
  <c r="AI36" i="19"/>
  <c r="AI40" i="19"/>
  <c r="AI44" i="19"/>
  <c r="AI33" i="19"/>
  <c r="AI41" i="19"/>
  <c r="AI34" i="19"/>
  <c r="AI42" i="19"/>
  <c r="AI45" i="19"/>
  <c r="AI38" i="19"/>
  <c r="AI37" i="19"/>
  <c r="AI160" i="19"/>
  <c r="AE181" i="19"/>
  <c r="AE184" i="19"/>
  <c r="AE185" i="19"/>
  <c r="Y32" i="4"/>
  <c r="Y34" i="4" s="1"/>
  <c r="Y52" i="4"/>
  <c r="AM48" i="19"/>
  <c r="AL49" i="19"/>
  <c r="AP97" i="19"/>
  <c r="AV107" i="4"/>
  <c r="AU79" i="4"/>
  <c r="AJ63" i="19"/>
  <c r="AJ147" i="19"/>
  <c r="AJ160" i="19" s="1"/>
  <c r="AG134" i="19"/>
  <c r="AH134" i="19" s="1"/>
  <c r="AH36" i="19"/>
  <c r="AG136" i="19"/>
  <c r="AH136" i="19" s="1"/>
  <c r="AH38" i="19"/>
  <c r="AG135" i="19"/>
  <c r="AH135" i="19" s="1"/>
  <c r="AH37" i="19"/>
  <c r="AV6" i="19"/>
  <c r="AT83" i="19"/>
  <c r="AU6" i="19"/>
  <c r="AQ103" i="4"/>
  <c r="AP74" i="4"/>
  <c r="AF81" i="19"/>
  <c r="AF163" i="19"/>
  <c r="AF176" i="19" s="1"/>
  <c r="AF178" i="19" s="1"/>
  <c r="AV68" i="4"/>
  <c r="AW98" i="4"/>
  <c r="AX109" i="4"/>
  <c r="AW81" i="4"/>
  <c r="AW91" i="4" s="1"/>
  <c r="AW145" i="4" s="1"/>
  <c r="AM29" i="19" l="1"/>
  <c r="AL30" i="19"/>
  <c r="Y61" i="4"/>
  <c r="Y44" i="4"/>
  <c r="AD188" i="19"/>
  <c r="AD194" i="19" s="1"/>
  <c r="AB41" i="4"/>
  <c r="Z42" i="4"/>
  <c r="Z50" i="4" s="1"/>
  <c r="AB90" i="4"/>
  <c r="AG187" i="19"/>
  <c r="AH187" i="19" s="1"/>
  <c r="AE188" i="19"/>
  <c r="AE190" i="19" s="1"/>
  <c r="AD82" i="4"/>
  <c r="AC147" i="4"/>
  <c r="AZ141" i="4"/>
  <c r="AA88" i="4"/>
  <c r="U15" i="5"/>
  <c r="T16" i="5"/>
  <c r="Z51" i="4"/>
  <c r="AB43" i="4"/>
  <c r="AD75" i="4"/>
  <c r="AE104" i="4"/>
  <c r="AC90" i="4"/>
  <c r="AI187" i="19" s="1"/>
  <c r="AC76" i="4"/>
  <c r="AC88" i="4" s="1"/>
  <c r="AX102" i="19"/>
  <c r="AX107" i="19"/>
  <c r="AX109" i="19"/>
  <c r="AX112" i="19"/>
  <c r="AX104" i="19"/>
  <c r="AX105" i="19"/>
  <c r="AX108" i="19"/>
  <c r="AX106" i="19"/>
  <c r="AX111" i="19"/>
  <c r="AX100" i="19"/>
  <c r="AX183" i="19"/>
  <c r="AX110" i="19"/>
  <c r="AX101" i="19"/>
  <c r="AX103" i="19"/>
  <c r="AW103" i="19"/>
  <c r="AW104" i="19"/>
  <c r="AW106" i="19"/>
  <c r="AW109" i="19"/>
  <c r="AW102" i="19"/>
  <c r="AW107" i="19"/>
  <c r="AW108" i="19"/>
  <c r="AW110" i="19"/>
  <c r="AW183" i="19"/>
  <c r="AW111" i="19"/>
  <c r="AW112" i="19"/>
  <c r="AW101" i="19"/>
  <c r="AW100" i="19"/>
  <c r="AW105" i="19"/>
  <c r="AV113" i="19"/>
  <c r="BB9" i="19"/>
  <c r="AZ99" i="19"/>
  <c r="AC190" i="19"/>
  <c r="AY99" i="19"/>
  <c r="BA9" i="19"/>
  <c r="AC194" i="19"/>
  <c r="AM49" i="19"/>
  <c r="AN48" i="19"/>
  <c r="AI140" i="19"/>
  <c r="AI142" i="19"/>
  <c r="AG166" i="19"/>
  <c r="AH166" i="19" s="1"/>
  <c r="AH71" i="19"/>
  <c r="AG171" i="19"/>
  <c r="AH171" i="19" s="1"/>
  <c r="AH76" i="19"/>
  <c r="AK121" i="19"/>
  <c r="AE80" i="4"/>
  <c r="AF108" i="4"/>
  <c r="AY109" i="4"/>
  <c r="AX81" i="4"/>
  <c r="AX91" i="4" s="1"/>
  <c r="AX145" i="4" s="1"/>
  <c r="AW68" i="4"/>
  <c r="AX98" i="4"/>
  <c r="AR103" i="4"/>
  <c r="AQ74" i="4"/>
  <c r="AX6" i="19"/>
  <c r="AW6" i="19"/>
  <c r="AV83" i="19"/>
  <c r="AI135" i="19"/>
  <c r="AI132" i="19"/>
  <c r="AI138" i="19"/>
  <c r="AI137" i="19"/>
  <c r="AD190" i="19"/>
  <c r="AL14" i="19"/>
  <c r="AL115" i="19" s="1"/>
  <c r="AL16" i="19"/>
  <c r="AL20" i="19"/>
  <c r="AL121" i="19" s="1"/>
  <c r="AL17" i="19"/>
  <c r="AL19" i="19"/>
  <c r="AL120" i="19" s="1"/>
  <c r="AL21" i="19"/>
  <c r="AL15" i="19"/>
  <c r="AL24" i="19"/>
  <c r="AL27" i="19"/>
  <c r="AL26" i="19"/>
  <c r="AL127" i="19" s="1"/>
  <c r="AL23" i="19"/>
  <c r="AL22" i="19"/>
  <c r="AL123" i="19" s="1"/>
  <c r="AL18" i="19"/>
  <c r="AL119" i="19" s="1"/>
  <c r="AL25" i="19"/>
  <c r="AG173" i="19"/>
  <c r="AH173" i="19" s="1"/>
  <c r="AH78" i="19"/>
  <c r="AG170" i="19"/>
  <c r="AH170" i="19" s="1"/>
  <c r="AH75" i="19"/>
  <c r="AG167" i="19"/>
  <c r="AH167" i="19" s="1"/>
  <c r="AH72" i="19"/>
  <c r="AJ46" i="19"/>
  <c r="AJ131" i="19"/>
  <c r="AJ144" i="19" s="1"/>
  <c r="AI141" i="19"/>
  <c r="BC86" i="4"/>
  <c r="AK66" i="19"/>
  <c r="AJ67" i="19"/>
  <c r="AY134" i="4"/>
  <c r="AG164" i="19"/>
  <c r="AH164" i="19" s="1"/>
  <c r="AH69" i="19"/>
  <c r="AV71" i="4"/>
  <c r="AW107" i="4"/>
  <c r="AV79" i="4"/>
  <c r="AI136" i="19"/>
  <c r="AI139" i="19"/>
  <c r="AI134" i="19"/>
  <c r="AI133" i="19"/>
  <c r="AK150" i="19"/>
  <c r="AK63" i="19"/>
  <c r="AK147" i="19"/>
  <c r="AL32" i="19"/>
  <c r="AN12" i="19"/>
  <c r="AM13" i="19"/>
  <c r="AG174" i="19"/>
  <c r="AH174" i="19" s="1"/>
  <c r="AH79" i="19"/>
  <c r="AG168" i="19"/>
  <c r="AH168" i="19" s="1"/>
  <c r="AH73" i="19"/>
  <c r="AG165" i="19"/>
  <c r="AH165" i="19" s="1"/>
  <c r="AH70" i="19"/>
  <c r="AG81" i="19"/>
  <c r="AH81" i="19" s="1"/>
  <c r="AG163" i="19"/>
  <c r="AH68" i="19"/>
  <c r="AK120" i="19"/>
  <c r="AT85" i="19"/>
  <c r="AU85" i="19" s="1"/>
  <c r="AT89" i="19"/>
  <c r="AU89" i="19" s="1"/>
  <c r="AT86" i="19"/>
  <c r="AU86" i="19" s="1"/>
  <c r="AT90" i="19"/>
  <c r="AU90" i="19" s="1"/>
  <c r="AT94" i="19"/>
  <c r="AU94" i="19" s="1"/>
  <c r="AT93" i="19"/>
  <c r="AU93" i="19" s="1"/>
  <c r="AT95" i="19"/>
  <c r="AU95" i="19" s="1"/>
  <c r="AT92" i="19"/>
  <c r="AU92" i="19" s="1"/>
  <c r="AT84" i="19"/>
  <c r="AU84" i="19" s="1"/>
  <c r="AT87" i="19"/>
  <c r="AU87" i="19" s="1"/>
  <c r="AT88" i="19"/>
  <c r="AU88" i="19" s="1"/>
  <c r="AT96" i="19"/>
  <c r="AU96" i="19" s="1"/>
  <c r="AT91" i="19"/>
  <c r="AU91" i="19" s="1"/>
  <c r="AT182" i="19"/>
  <c r="AU182" i="19" s="1"/>
  <c r="AU83" i="19"/>
  <c r="AK154" i="19"/>
  <c r="AF181" i="19"/>
  <c r="AF184" i="19"/>
  <c r="AF185" i="19"/>
  <c r="Z32" i="4"/>
  <c r="Z34" i="4" s="1"/>
  <c r="Z52" i="4"/>
  <c r="AL53" i="19"/>
  <c r="AL150" i="19" s="1"/>
  <c r="AL57" i="19"/>
  <c r="AL154" i="19" s="1"/>
  <c r="AL61" i="19"/>
  <c r="AL158" i="19" s="1"/>
  <c r="AL51" i="19"/>
  <c r="AL148" i="19" s="1"/>
  <c r="AL55" i="19"/>
  <c r="AL59" i="19"/>
  <c r="AL156" i="19" s="1"/>
  <c r="AL52" i="19"/>
  <c r="AL149" i="19" s="1"/>
  <c r="AL56" i="19"/>
  <c r="AL60" i="19"/>
  <c r="AL157" i="19" s="1"/>
  <c r="AL62" i="19"/>
  <c r="AL159" i="19" s="1"/>
  <c r="AL50" i="19"/>
  <c r="AL58" i="19"/>
  <c r="AL155" i="19" s="1"/>
  <c r="AL54" i="19"/>
  <c r="AL151" i="19" s="1"/>
  <c r="AI143" i="19"/>
  <c r="AI46" i="19"/>
  <c r="AI131" i="19"/>
  <c r="AK156" i="19"/>
  <c r="AK148" i="19"/>
  <c r="AK159" i="19"/>
  <c r="BD85" i="4"/>
  <c r="BD86" i="4" s="1"/>
  <c r="BE112" i="4"/>
  <c r="AR97" i="19"/>
  <c r="AW69" i="4"/>
  <c r="AX99" i="4"/>
  <c r="AI70" i="19"/>
  <c r="AI74" i="19"/>
  <c r="AI78" i="19"/>
  <c r="AI68" i="19"/>
  <c r="AI73" i="19"/>
  <c r="AI79" i="19"/>
  <c r="AI69" i="19"/>
  <c r="AI75" i="19"/>
  <c r="AI80" i="19"/>
  <c r="AI71" i="19"/>
  <c r="AI76" i="19"/>
  <c r="AI72" i="19"/>
  <c r="AI77" i="19"/>
  <c r="AW70" i="4"/>
  <c r="AX100" i="4"/>
  <c r="AG169" i="19"/>
  <c r="AH169" i="19" s="1"/>
  <c r="AH74" i="19"/>
  <c r="AG172" i="19"/>
  <c r="AH172" i="19" s="1"/>
  <c r="AH77" i="19"/>
  <c r="AG175" i="19"/>
  <c r="AH175" i="19" s="1"/>
  <c r="AH80" i="19"/>
  <c r="AK123" i="19"/>
  <c r="AG144" i="19"/>
  <c r="AH144" i="19" s="1"/>
  <c r="AH131" i="19"/>
  <c r="AB194" i="19"/>
  <c r="AB195" i="19" s="1"/>
  <c r="AD192" i="19" s="1"/>
  <c r="AA193" i="19"/>
  <c r="AA195" i="19" s="1"/>
  <c r="AC192" i="19" s="1"/>
  <c r="AB190" i="19"/>
  <c r="AN29" i="19" l="1"/>
  <c r="AM30" i="19"/>
  <c r="Z44" i="4"/>
  <c r="AB44" i="4" s="1"/>
  <c r="AC193" i="19"/>
  <c r="AC195" i="19" s="1"/>
  <c r="AE192" i="19" s="1"/>
  <c r="AB42" i="4"/>
  <c r="Z61" i="4"/>
  <c r="AE194" i="19"/>
  <c r="AD193" i="19"/>
  <c r="AD195" i="19" s="1"/>
  <c r="AF192" i="19" s="1"/>
  <c r="AA41" i="4"/>
  <c r="AA43" i="4" s="1"/>
  <c r="AA51" i="4" s="1"/>
  <c r="AB51" i="4" s="1"/>
  <c r="AE89" i="4"/>
  <c r="AE139" i="4" s="1"/>
  <c r="AE147" i="4" s="1"/>
  <c r="AF188" i="19"/>
  <c r="AB88" i="4"/>
  <c r="AD139" i="4"/>
  <c r="BA141" i="4"/>
  <c r="V15" i="5"/>
  <c r="U16" i="5"/>
  <c r="AD90" i="4"/>
  <c r="AJ187" i="19" s="1"/>
  <c r="AD76" i="4"/>
  <c r="AE75" i="4"/>
  <c r="AF104" i="4"/>
  <c r="BC9" i="19"/>
  <c r="BA99" i="19"/>
  <c r="BD9" i="19"/>
  <c r="BB99" i="19"/>
  <c r="AY102" i="19"/>
  <c r="AY103" i="19"/>
  <c r="AY111" i="19"/>
  <c r="AY110" i="19"/>
  <c r="AY109" i="19"/>
  <c r="AY108" i="19"/>
  <c r="AY101" i="19"/>
  <c r="AY106" i="19"/>
  <c r="AY104" i="19"/>
  <c r="AY112" i="19"/>
  <c r="AY105" i="19"/>
  <c r="AY107" i="19"/>
  <c r="AY100" i="19"/>
  <c r="AY183" i="19"/>
  <c r="AW113" i="19"/>
  <c r="AX113" i="19"/>
  <c r="AZ104" i="19"/>
  <c r="AZ105" i="19"/>
  <c r="AZ106" i="19"/>
  <c r="AZ183" i="19"/>
  <c r="AZ110" i="19"/>
  <c r="AZ100" i="19"/>
  <c r="AZ111" i="19"/>
  <c r="AZ108" i="19"/>
  <c r="AZ109" i="19"/>
  <c r="AZ107" i="19"/>
  <c r="AZ112" i="19"/>
  <c r="AZ103" i="19"/>
  <c r="AZ102" i="19"/>
  <c r="AZ101" i="19"/>
  <c r="AK128" i="19"/>
  <c r="AC41" i="4"/>
  <c r="AJ69" i="19"/>
  <c r="AJ164" i="19" s="1"/>
  <c r="AJ73" i="19"/>
  <c r="AJ168" i="19" s="1"/>
  <c r="AJ77" i="19"/>
  <c r="AJ172" i="19" s="1"/>
  <c r="AJ72" i="19"/>
  <c r="AJ167" i="19" s="1"/>
  <c r="AJ78" i="19"/>
  <c r="AJ173" i="19" s="1"/>
  <c r="AJ68" i="19"/>
  <c r="AJ74" i="19"/>
  <c r="AJ169" i="19" s="1"/>
  <c r="AJ79" i="19"/>
  <c r="AJ174" i="19" s="1"/>
  <c r="AJ70" i="19"/>
  <c r="AJ165" i="19" s="1"/>
  <c r="AJ75" i="19"/>
  <c r="AJ170" i="19" s="1"/>
  <c r="AJ80" i="19"/>
  <c r="AJ175" i="19" s="1"/>
  <c r="AJ71" i="19"/>
  <c r="AJ166" i="19" s="1"/>
  <c r="AJ76" i="19"/>
  <c r="AJ171" i="19" s="1"/>
  <c r="AI168" i="19"/>
  <c r="AI169" i="19"/>
  <c r="BE85" i="4"/>
  <c r="BF112" i="4"/>
  <c r="AL63" i="19"/>
  <c r="AL147" i="19"/>
  <c r="AT97" i="19"/>
  <c r="AU97" i="19" s="1"/>
  <c r="AN13" i="19"/>
  <c r="AO12" i="19"/>
  <c r="AK160" i="19"/>
  <c r="AX107" i="4"/>
  <c r="AW79" i="4"/>
  <c r="AL66" i="19"/>
  <c r="AK67" i="19"/>
  <c r="AL124" i="19"/>
  <c r="AL116" i="19"/>
  <c r="AV87" i="19"/>
  <c r="AV91" i="19"/>
  <c r="AV84" i="19"/>
  <c r="AV88" i="19"/>
  <c r="AV92" i="19"/>
  <c r="AV85" i="19"/>
  <c r="AV89" i="19"/>
  <c r="AV96" i="19"/>
  <c r="AV86" i="19"/>
  <c r="AV93" i="19"/>
  <c r="AV94" i="19"/>
  <c r="AV95" i="19"/>
  <c r="AV182" i="19"/>
  <c r="AV90" i="19"/>
  <c r="AE82" i="4"/>
  <c r="AX70" i="4"/>
  <c r="AY100" i="4"/>
  <c r="AI166" i="19"/>
  <c r="AI174" i="19"/>
  <c r="AI173" i="19"/>
  <c r="AM14" i="19"/>
  <c r="AM15" i="19"/>
  <c r="AM116" i="19" s="1"/>
  <c r="AM19" i="19"/>
  <c r="AM23" i="19"/>
  <c r="AM124" i="19" s="1"/>
  <c r="AM16" i="19"/>
  <c r="AM117" i="19" s="1"/>
  <c r="AM18" i="19"/>
  <c r="AM26" i="19"/>
  <c r="AM20" i="19"/>
  <c r="AM121" i="19" s="1"/>
  <c r="AM21" i="19"/>
  <c r="AM122" i="19" s="1"/>
  <c r="AM22" i="19"/>
  <c r="AM123" i="19" s="1"/>
  <c r="AM24" i="19"/>
  <c r="AM125" i="19" s="1"/>
  <c r="AM27" i="19"/>
  <c r="AM25" i="19"/>
  <c r="AM126" i="19" s="1"/>
  <c r="AM17" i="19"/>
  <c r="AM118" i="19" s="1"/>
  <c r="AL118" i="19"/>
  <c r="AW71" i="4"/>
  <c r="AG108" i="4"/>
  <c r="AF80" i="4"/>
  <c r="AF89" i="4" s="1"/>
  <c r="AM52" i="19"/>
  <c r="AM56" i="19"/>
  <c r="AM153" i="19" s="1"/>
  <c r="AM60" i="19"/>
  <c r="AM157" i="19" s="1"/>
  <c r="AM50" i="19"/>
  <c r="AM54" i="19"/>
  <c r="AM151" i="19" s="1"/>
  <c r="AM58" i="19"/>
  <c r="AM155" i="19" s="1"/>
  <c r="AM62" i="19"/>
  <c r="AM159" i="19" s="1"/>
  <c r="AM51" i="19"/>
  <c r="AM148" i="19" s="1"/>
  <c r="AM55" i="19"/>
  <c r="AM152" i="19" s="1"/>
  <c r="AM59" i="19"/>
  <c r="AM156" i="19" s="1"/>
  <c r="AM61" i="19"/>
  <c r="AM53" i="19"/>
  <c r="AM150" i="19" s="1"/>
  <c r="AM57" i="19"/>
  <c r="AM154" i="19" s="1"/>
  <c r="AI172" i="19"/>
  <c r="AI167" i="19"/>
  <c r="AI170" i="19"/>
  <c r="AI81" i="19"/>
  <c r="AI163" i="19"/>
  <c r="AI165" i="19"/>
  <c r="AI144" i="19"/>
  <c r="AL36" i="19"/>
  <c r="AL134" i="19" s="1"/>
  <c r="AL40" i="19"/>
  <c r="AL138" i="19" s="1"/>
  <c r="AL44" i="19"/>
  <c r="AL142" i="19" s="1"/>
  <c r="AL33" i="19"/>
  <c r="AL37" i="19"/>
  <c r="AL135" i="19" s="1"/>
  <c r="AL41" i="19"/>
  <c r="AL139" i="19" s="1"/>
  <c r="AL45" i="19"/>
  <c r="AL143" i="19" s="1"/>
  <c r="AL38" i="19"/>
  <c r="AL136" i="19" s="1"/>
  <c r="AL34" i="19"/>
  <c r="AL132" i="19" s="1"/>
  <c r="AL39" i="19"/>
  <c r="AL137" i="19" s="1"/>
  <c r="AL35" i="19"/>
  <c r="AL133" i="19" s="1"/>
  <c r="AL42" i="19"/>
  <c r="AL140" i="19" s="1"/>
  <c r="AL43" i="19"/>
  <c r="AL141" i="19" s="1"/>
  <c r="AL126" i="19"/>
  <c r="AL122" i="19"/>
  <c r="AL117" i="19"/>
  <c r="AK33" i="19"/>
  <c r="AK37" i="19"/>
  <c r="AK41" i="19"/>
  <c r="AK45" i="19"/>
  <c r="AK34" i="19"/>
  <c r="AK38" i="19"/>
  <c r="AK42" i="19"/>
  <c r="AK39" i="19"/>
  <c r="AK35" i="19"/>
  <c r="AK40" i="19"/>
  <c r="AK36" i="19"/>
  <c r="AK43" i="19"/>
  <c r="AK44" i="19"/>
  <c r="AY6" i="19"/>
  <c r="AW83" i="19"/>
  <c r="AR74" i="4"/>
  <c r="AS103" i="4"/>
  <c r="AL153" i="19"/>
  <c r="AL125" i="19"/>
  <c r="AZ6" i="19"/>
  <c r="AX83" i="19"/>
  <c r="AI175" i="19"/>
  <c r="AI171" i="19"/>
  <c r="AI164" i="19"/>
  <c r="AY99" i="4"/>
  <c r="AX69" i="4"/>
  <c r="AB32" i="4"/>
  <c r="AL152" i="19"/>
  <c r="AG176" i="19"/>
  <c r="AH163" i="19"/>
  <c r="AM32" i="19"/>
  <c r="BB120" i="4"/>
  <c r="AZ134" i="4"/>
  <c r="AX68" i="4"/>
  <c r="AY98" i="4"/>
  <c r="AY81" i="4"/>
  <c r="AY91" i="4" s="1"/>
  <c r="AY145" i="4" s="1"/>
  <c r="AZ109" i="4"/>
  <c r="AN49" i="19"/>
  <c r="AO48" i="19"/>
  <c r="AA42" i="4" l="1"/>
  <c r="AA50" i="4" s="1"/>
  <c r="AB50" i="4" s="1"/>
  <c r="AO29" i="19"/>
  <c r="AN30" i="19"/>
  <c r="AN32" i="19" s="1"/>
  <c r="AF82" i="4"/>
  <c r="AD147" i="4"/>
  <c r="BC141" i="4"/>
  <c r="BB141" i="4"/>
  <c r="W15" i="5"/>
  <c r="V16" i="5"/>
  <c r="AF75" i="4"/>
  <c r="AG104" i="4"/>
  <c r="AE90" i="4"/>
  <c r="AK187" i="19" s="1"/>
  <c r="AE76" i="4"/>
  <c r="AE88" i="4" s="1"/>
  <c r="AD88" i="4"/>
  <c r="BB110" i="19"/>
  <c r="BB100" i="19"/>
  <c r="BB101" i="19"/>
  <c r="BB111" i="19"/>
  <c r="BB183" i="19"/>
  <c r="BB103" i="19"/>
  <c r="BB104" i="19"/>
  <c r="BB105" i="19"/>
  <c r="BB102" i="19"/>
  <c r="BB107" i="19"/>
  <c r="BB108" i="19"/>
  <c r="BB109" i="19"/>
  <c r="BB106" i="19"/>
  <c r="BB112" i="19"/>
  <c r="BD99" i="19"/>
  <c r="BF9" i="19"/>
  <c r="BF99" i="19" s="1"/>
  <c r="AZ113" i="19"/>
  <c r="AY113" i="19"/>
  <c r="BA100" i="19"/>
  <c r="BA101" i="19"/>
  <c r="BA106" i="19"/>
  <c r="BA107" i="19"/>
  <c r="BA111" i="19"/>
  <c r="BA103" i="19"/>
  <c r="BA104" i="19"/>
  <c r="BA105" i="19"/>
  <c r="BA110" i="19"/>
  <c r="BA108" i="19"/>
  <c r="BA109" i="19"/>
  <c r="BA183" i="19"/>
  <c r="BA112" i="19"/>
  <c r="BA102" i="19"/>
  <c r="BE9" i="19"/>
  <c r="BC99" i="19"/>
  <c r="AM35" i="19"/>
  <c r="AM133" i="19" s="1"/>
  <c r="AM39" i="19"/>
  <c r="AM137" i="19" s="1"/>
  <c r="AM43" i="19"/>
  <c r="AM141" i="19" s="1"/>
  <c r="AM36" i="19"/>
  <c r="AM134" i="19" s="1"/>
  <c r="AM40" i="19"/>
  <c r="AM138" i="19" s="1"/>
  <c r="AM44" i="19"/>
  <c r="AM142" i="19" s="1"/>
  <c r="AM37" i="19"/>
  <c r="AM135" i="19" s="1"/>
  <c r="AM45" i="19"/>
  <c r="AM143" i="19" s="1"/>
  <c r="AM33" i="19"/>
  <c r="AM38" i="19"/>
  <c r="AM136" i="19" s="1"/>
  <c r="AM34" i="19"/>
  <c r="AM132" i="19" s="1"/>
  <c r="AM41" i="19"/>
  <c r="AM139" i="19" s="1"/>
  <c r="AM42" i="19"/>
  <c r="AM140" i="19" s="1"/>
  <c r="AK141" i="19"/>
  <c r="AM149" i="19"/>
  <c r="AM119" i="19"/>
  <c r="AB49" i="4"/>
  <c r="AG178" i="19"/>
  <c r="AH176" i="19"/>
  <c r="AK143" i="19"/>
  <c r="AM127" i="19"/>
  <c r="AY68" i="4"/>
  <c r="AZ98" i="4"/>
  <c r="BA134" i="4"/>
  <c r="BB134" i="4" s="1"/>
  <c r="AK134" i="19"/>
  <c r="AK139" i="19"/>
  <c r="AP48" i="19"/>
  <c r="AO49" i="19"/>
  <c r="AZ81" i="4"/>
  <c r="AZ91" i="4" s="1"/>
  <c r="AZ145" i="4" s="1"/>
  <c r="BA109" i="4"/>
  <c r="AX71" i="4"/>
  <c r="AX85" i="19"/>
  <c r="AX89" i="19"/>
  <c r="AX86" i="19"/>
  <c r="AX90" i="19"/>
  <c r="AX94" i="19"/>
  <c r="AX87" i="19"/>
  <c r="AX91" i="19"/>
  <c r="AX93" i="19"/>
  <c r="AX84" i="19"/>
  <c r="AX88" i="19"/>
  <c r="AX92" i="19"/>
  <c r="AX95" i="19"/>
  <c r="AX182" i="19"/>
  <c r="AX96" i="19"/>
  <c r="AW86" i="19"/>
  <c r="AW90" i="19"/>
  <c r="AW87" i="19"/>
  <c r="AW91" i="19"/>
  <c r="AW84" i="19"/>
  <c r="AW88" i="19"/>
  <c r="AW92" i="19"/>
  <c r="AW94" i="19"/>
  <c r="AW95" i="19"/>
  <c r="AW85" i="19"/>
  <c r="AW89" i="19"/>
  <c r="AW96" i="19"/>
  <c r="AW93" i="19"/>
  <c r="AW182" i="19"/>
  <c r="AK138" i="19"/>
  <c r="AK136" i="19"/>
  <c r="AK135" i="19"/>
  <c r="AM63" i="19"/>
  <c r="AM147" i="19"/>
  <c r="AM115" i="19"/>
  <c r="AK68" i="19"/>
  <c r="AK72" i="19"/>
  <c r="AK76" i="19"/>
  <c r="AK80" i="19"/>
  <c r="AK71" i="19"/>
  <c r="AK77" i="19"/>
  <c r="AK73" i="19"/>
  <c r="AK78" i="19"/>
  <c r="AK173" i="19" s="1"/>
  <c r="AK69" i="19"/>
  <c r="AK164" i="19" s="1"/>
  <c r="AK74" i="19"/>
  <c r="AK79" i="19"/>
  <c r="AK70" i="19"/>
  <c r="AK165" i="19" s="1"/>
  <c r="AK75" i="19"/>
  <c r="AX79" i="4"/>
  <c r="AY107" i="4"/>
  <c r="BF85" i="4"/>
  <c r="BF86" i="4" s="1"/>
  <c r="BG112" i="4"/>
  <c r="AC42" i="4"/>
  <c r="AC43" i="4"/>
  <c r="AS74" i="4"/>
  <c r="AT103" i="4"/>
  <c r="AK137" i="19"/>
  <c r="AM120" i="19"/>
  <c r="AN14" i="19"/>
  <c r="AN115" i="19" s="1"/>
  <c r="AN18" i="19"/>
  <c r="AN119" i="19" s="1"/>
  <c r="AN22" i="19"/>
  <c r="AN123" i="19" s="1"/>
  <c r="AN15" i="19"/>
  <c r="AN116" i="19" s="1"/>
  <c r="AN16" i="19"/>
  <c r="AN19" i="19"/>
  <c r="AN120" i="19" s="1"/>
  <c r="AN21" i="19"/>
  <c r="AN23" i="19"/>
  <c r="AN124" i="19" s="1"/>
  <c r="AN25" i="19"/>
  <c r="AN26" i="19"/>
  <c r="AN127" i="19" s="1"/>
  <c r="AN17" i="19"/>
  <c r="AN118" i="19" s="1"/>
  <c r="AN20" i="19"/>
  <c r="AN24" i="19"/>
  <c r="AN125" i="19" s="1"/>
  <c r="AN27" i="19"/>
  <c r="AL128" i="19"/>
  <c r="AK140" i="19"/>
  <c r="AF194" i="19"/>
  <c r="AE193" i="19"/>
  <c r="AE195" i="19" s="1"/>
  <c r="AG192" i="19" s="1"/>
  <c r="AF190" i="19"/>
  <c r="AN51" i="19"/>
  <c r="AN148" i="19" s="1"/>
  <c r="AN55" i="19"/>
  <c r="AN59" i="19"/>
  <c r="AN156" i="19" s="1"/>
  <c r="AN53" i="19"/>
  <c r="AN57" i="19"/>
  <c r="AN61" i="19"/>
  <c r="AN158" i="19" s="1"/>
  <c r="AN50" i="19"/>
  <c r="AN54" i="19"/>
  <c r="AN58" i="19"/>
  <c r="AN155" i="19" s="1"/>
  <c r="AN62" i="19"/>
  <c r="AN56" i="19"/>
  <c r="AN60" i="19"/>
  <c r="AN52" i="19"/>
  <c r="AN149" i="19" s="1"/>
  <c r="AZ99" i="4"/>
  <c r="AY69" i="4"/>
  <c r="BB6" i="19"/>
  <c r="AZ83" i="19"/>
  <c r="BA6" i="19"/>
  <c r="AY83" i="19"/>
  <c r="AK142" i="19"/>
  <c r="AK133" i="19"/>
  <c r="AK132" i="19"/>
  <c r="AK46" i="19"/>
  <c r="AK131" i="19"/>
  <c r="AL46" i="19"/>
  <c r="AL131" i="19"/>
  <c r="AL144" i="19" s="1"/>
  <c r="AI176" i="19"/>
  <c r="AM158" i="19"/>
  <c r="AG80" i="4"/>
  <c r="AH108" i="4"/>
  <c r="AY70" i="4"/>
  <c r="AZ100" i="4"/>
  <c r="AV97" i="19"/>
  <c r="AM66" i="19"/>
  <c r="AL67" i="19"/>
  <c r="AP12" i="19"/>
  <c r="AO13" i="19"/>
  <c r="AL160" i="19"/>
  <c r="BE86" i="4"/>
  <c r="AJ81" i="19"/>
  <c r="AJ163" i="19"/>
  <c r="AJ176" i="19" s="1"/>
  <c r="AJ178" i="19" s="1"/>
  <c r="D44" i="17"/>
  <c r="AA44" i="4" l="1"/>
  <c r="AP29" i="19"/>
  <c r="AO30" i="19"/>
  <c r="AO32" i="19" s="1"/>
  <c r="AG89" i="4"/>
  <c r="AG139" i="4" s="1"/>
  <c r="AG147" i="4" s="1"/>
  <c r="AD41" i="4"/>
  <c r="AD43" i="4" s="1"/>
  <c r="AD51" i="4" s="1"/>
  <c r="AF139" i="4"/>
  <c r="BD141" i="4"/>
  <c r="X15" i="5"/>
  <c r="W16" i="5"/>
  <c r="AG75" i="4"/>
  <c r="AH104" i="4"/>
  <c r="AF90" i="4"/>
  <c r="AL187" i="19" s="1"/>
  <c r="AF76" i="4"/>
  <c r="AC44" i="4"/>
  <c r="BF102" i="19"/>
  <c r="BF107" i="19"/>
  <c r="BF109" i="19"/>
  <c r="BF112" i="19"/>
  <c r="BF111" i="19"/>
  <c r="BF100" i="19"/>
  <c r="BF110" i="19"/>
  <c r="BF101" i="19"/>
  <c r="BF104" i="19"/>
  <c r="BF103" i="19"/>
  <c r="BF108" i="19"/>
  <c r="BF106" i="19"/>
  <c r="BF183" i="19"/>
  <c r="BF105" i="19"/>
  <c r="BD104" i="19"/>
  <c r="BD105" i="19"/>
  <c r="BD106" i="19"/>
  <c r="BD183" i="19"/>
  <c r="BD108" i="19"/>
  <c r="BD109" i="19"/>
  <c r="BD107" i="19"/>
  <c r="BD103" i="19"/>
  <c r="BD112" i="19"/>
  <c r="BD102" i="19"/>
  <c r="BD110" i="19"/>
  <c r="BD100" i="19"/>
  <c r="BD101" i="19"/>
  <c r="BD111" i="19"/>
  <c r="BB113" i="19"/>
  <c r="BG9" i="19"/>
  <c r="BH9" i="19" s="1"/>
  <c r="BE99" i="19"/>
  <c r="BC102" i="19"/>
  <c r="BC103" i="19"/>
  <c r="BC111" i="19"/>
  <c r="BC101" i="19"/>
  <c r="BC104" i="19"/>
  <c r="BC112" i="19"/>
  <c r="BC106" i="19"/>
  <c r="BC105" i="19"/>
  <c r="BC110" i="19"/>
  <c r="BC107" i="19"/>
  <c r="BC183" i="19"/>
  <c r="BC109" i="19"/>
  <c r="BC100" i="19"/>
  <c r="BC108" i="19"/>
  <c r="BA113" i="19"/>
  <c r="AY71" i="4"/>
  <c r="AG82" i="4"/>
  <c r="AI178" i="19"/>
  <c r="BD6" i="19"/>
  <c r="BB83" i="19"/>
  <c r="AN159" i="19"/>
  <c r="AN152" i="19"/>
  <c r="AK170" i="19"/>
  <c r="AQ48" i="19"/>
  <c r="AP49" i="19"/>
  <c r="AK144" i="19"/>
  <c r="AY84" i="19"/>
  <c r="AY88" i="19"/>
  <c r="AY92" i="19"/>
  <c r="AY85" i="19"/>
  <c r="AY89" i="19"/>
  <c r="AY93" i="19"/>
  <c r="AY87" i="19"/>
  <c r="AY91" i="19"/>
  <c r="AY94" i="19"/>
  <c r="AY90" i="19"/>
  <c r="AY95" i="19"/>
  <c r="AY86" i="19"/>
  <c r="AY96" i="19"/>
  <c r="AY182" i="19"/>
  <c r="AB39" i="4"/>
  <c r="AN157" i="19"/>
  <c r="AN151" i="19"/>
  <c r="AN150" i="19"/>
  <c r="AN121" i="19"/>
  <c r="AC51" i="4"/>
  <c r="AK175" i="19"/>
  <c r="AX97" i="19"/>
  <c r="BC109" i="4"/>
  <c r="BA81" i="4"/>
  <c r="BB109" i="4"/>
  <c r="BC134" i="4"/>
  <c r="AO17" i="19"/>
  <c r="AO21" i="19"/>
  <c r="AO122" i="19" s="1"/>
  <c r="AO14" i="19"/>
  <c r="AO115" i="19" s="1"/>
  <c r="AO20" i="19"/>
  <c r="AO121" i="19" s="1"/>
  <c r="AO16" i="19"/>
  <c r="AO117" i="19" s="1"/>
  <c r="AO18" i="19"/>
  <c r="AO119" i="19" s="1"/>
  <c r="AO19" i="19"/>
  <c r="AO120" i="19" s="1"/>
  <c r="AO22" i="19"/>
  <c r="AO24" i="19"/>
  <c r="AO125" i="19" s="1"/>
  <c r="AO27" i="19"/>
  <c r="AO23" i="19"/>
  <c r="AO25" i="19"/>
  <c r="AO126" i="19" s="1"/>
  <c r="AO26" i="19"/>
  <c r="AO127" i="19" s="1"/>
  <c r="AO15" i="19"/>
  <c r="AO116" i="19" s="1"/>
  <c r="AN66" i="19"/>
  <c r="AM67" i="19"/>
  <c r="AQ12" i="19"/>
  <c r="AP13" i="19"/>
  <c r="AN154" i="19"/>
  <c r="AN126" i="19"/>
  <c r="AN117" i="19"/>
  <c r="AK166" i="19"/>
  <c r="AK81" i="19"/>
  <c r="AK163" i="19"/>
  <c r="AZ70" i="4"/>
  <c r="BA100" i="4"/>
  <c r="AJ181" i="19"/>
  <c r="AJ184" i="19"/>
  <c r="AJ185" i="19"/>
  <c r="AD32" i="4"/>
  <c r="AD34" i="4" s="1"/>
  <c r="AD52" i="4"/>
  <c r="AD36" i="4" s="1"/>
  <c r="AL71" i="19"/>
  <c r="AL166" i="19" s="1"/>
  <c r="AL75" i="19"/>
  <c r="AL170" i="19" s="1"/>
  <c r="AL79" i="19"/>
  <c r="AL174" i="19" s="1"/>
  <c r="AL70" i="19"/>
  <c r="AL165" i="19" s="1"/>
  <c r="AL76" i="19"/>
  <c r="AL171" i="19" s="1"/>
  <c r="AL72" i="19"/>
  <c r="AL167" i="19" s="1"/>
  <c r="AL77" i="19"/>
  <c r="AL172" i="19" s="1"/>
  <c r="AL69" i="19"/>
  <c r="AL164" i="19" s="1"/>
  <c r="AL74" i="19"/>
  <c r="AL169" i="19" s="1"/>
  <c r="AL80" i="19"/>
  <c r="AL175" i="19" s="1"/>
  <c r="AL73" i="19"/>
  <c r="AL168" i="19" s="1"/>
  <c r="AL78" i="19"/>
  <c r="AL173" i="19" s="1"/>
  <c r="AL68" i="19"/>
  <c r="AH80" i="4"/>
  <c r="AH89" i="4" s="1"/>
  <c r="AI108" i="4"/>
  <c r="BC6" i="19"/>
  <c r="BA83" i="19"/>
  <c r="AZ87" i="19"/>
  <c r="AZ91" i="19"/>
  <c r="AZ84" i="19"/>
  <c r="AZ88" i="19"/>
  <c r="AZ92" i="19"/>
  <c r="AZ86" i="19"/>
  <c r="AZ90" i="19"/>
  <c r="AZ96" i="19"/>
  <c r="AZ93" i="19"/>
  <c r="AZ85" i="19"/>
  <c r="AZ94" i="19"/>
  <c r="AZ95" i="19"/>
  <c r="AZ89" i="19"/>
  <c r="AZ182" i="19"/>
  <c r="AZ69" i="4"/>
  <c r="BA99" i="4"/>
  <c r="AN34" i="19"/>
  <c r="AN38" i="19"/>
  <c r="AN42" i="19"/>
  <c r="AN35" i="19"/>
  <c r="AN39" i="19"/>
  <c r="AN43" i="19"/>
  <c r="AN141" i="19" s="1"/>
  <c r="AN36" i="19"/>
  <c r="AN44" i="19"/>
  <c r="AN37" i="19"/>
  <c r="AN33" i="19"/>
  <c r="AN40" i="19"/>
  <c r="AN41" i="19"/>
  <c r="AN139" i="19" s="1"/>
  <c r="AN45" i="19"/>
  <c r="AN153" i="19"/>
  <c r="AN63" i="19"/>
  <c r="AN147" i="19"/>
  <c r="AN122" i="19"/>
  <c r="AU103" i="4"/>
  <c r="AT74" i="4"/>
  <c r="AC50" i="4"/>
  <c r="AY79" i="4"/>
  <c r="AZ107" i="4"/>
  <c r="AK174" i="19"/>
  <c r="AK168" i="19"/>
  <c r="AK171" i="19"/>
  <c r="AM160" i="19"/>
  <c r="AM46" i="19"/>
  <c r="AM131" i="19"/>
  <c r="AM144" i="19" s="1"/>
  <c r="BG85" i="4"/>
  <c r="BH112" i="4"/>
  <c r="AK169" i="19"/>
  <c r="AK172" i="19"/>
  <c r="AK167" i="19"/>
  <c r="AE41" i="4"/>
  <c r="AM128" i="19"/>
  <c r="AW97" i="19"/>
  <c r="AO50" i="19"/>
  <c r="AO54" i="19"/>
  <c r="AO151" i="19" s="1"/>
  <c r="AO58" i="19"/>
  <c r="AO155" i="19" s="1"/>
  <c r="AO62" i="19"/>
  <c r="AO159" i="19" s="1"/>
  <c r="AO53" i="19"/>
  <c r="AO150" i="19" s="1"/>
  <c r="AO57" i="19"/>
  <c r="AO154" i="19" s="1"/>
  <c r="AO61" i="19"/>
  <c r="AO158" i="19" s="1"/>
  <c r="AO52" i="19"/>
  <c r="AO149" i="19" s="1"/>
  <c r="AO59" i="19"/>
  <c r="AO56" i="19"/>
  <c r="AO153" i="19" s="1"/>
  <c r="AO60" i="19"/>
  <c r="AO157" i="19" s="1"/>
  <c r="AO51" i="19"/>
  <c r="AO148" i="19" s="1"/>
  <c r="AO55" i="19"/>
  <c r="AO152" i="19" s="1"/>
  <c r="BA98" i="4"/>
  <c r="AZ68" i="4"/>
  <c r="AG181" i="19"/>
  <c r="AG184" i="19"/>
  <c r="AH184" i="19" s="1"/>
  <c r="AA52" i="4"/>
  <c r="AA61" i="4" s="1"/>
  <c r="AB61" i="4" s="1"/>
  <c r="AG185" i="19"/>
  <c r="AH185" i="19" s="1"/>
  <c r="AA32" i="4"/>
  <c r="AA34" i="4" s="1"/>
  <c r="AH178" i="19"/>
  <c r="AQ29" i="19" l="1"/>
  <c r="AP30" i="19"/>
  <c r="AP32" i="19" s="1"/>
  <c r="BB81" i="4"/>
  <c r="BA91" i="4"/>
  <c r="AD42" i="4"/>
  <c r="AD50" i="4" s="1"/>
  <c r="BD113" i="19"/>
  <c r="BF113" i="19"/>
  <c r="AJ188" i="19"/>
  <c r="AH82" i="4"/>
  <c r="AF147" i="4"/>
  <c r="BE141" i="4"/>
  <c r="AH186" i="19"/>
  <c r="AG188" i="19"/>
  <c r="AH188" i="19" s="1"/>
  <c r="Y15" i="5"/>
  <c r="X16" i="5"/>
  <c r="AF88" i="4"/>
  <c r="AH75" i="4"/>
  <c r="AI104" i="4"/>
  <c r="AG90" i="4"/>
  <c r="AM187" i="19" s="1"/>
  <c r="AG76" i="4"/>
  <c r="AG88" i="4" s="1"/>
  <c r="BC113" i="19"/>
  <c r="BI9" i="19"/>
  <c r="BG99" i="19"/>
  <c r="AN128" i="19"/>
  <c r="BE100" i="19"/>
  <c r="BE102" i="19"/>
  <c r="BE105" i="19"/>
  <c r="BE107" i="19"/>
  <c r="BE110" i="19"/>
  <c r="BE111" i="19"/>
  <c r="BE103" i="19"/>
  <c r="BE104" i="19"/>
  <c r="BE106" i="19"/>
  <c r="BE109" i="19"/>
  <c r="BE108" i="19"/>
  <c r="BE183" i="19"/>
  <c r="BE101" i="19"/>
  <c r="BE112" i="19"/>
  <c r="AZ71" i="4"/>
  <c r="AO63" i="19"/>
  <c r="AO147" i="19"/>
  <c r="AE42" i="4"/>
  <c r="AE43" i="4"/>
  <c r="BH85" i="4"/>
  <c r="BH86" i="4" s="1"/>
  <c r="BI112" i="4"/>
  <c r="AN136" i="19"/>
  <c r="BE6" i="19"/>
  <c r="BC83" i="19"/>
  <c r="AR12" i="19"/>
  <c r="AQ13" i="19"/>
  <c r="BB85" i="19"/>
  <c r="BB89" i="19"/>
  <c r="BB86" i="19"/>
  <c r="BB90" i="19"/>
  <c r="BB94" i="19"/>
  <c r="BB95" i="19"/>
  <c r="BB84" i="19"/>
  <c r="BB87" i="19"/>
  <c r="BB92" i="19"/>
  <c r="BB93" i="19"/>
  <c r="BB88" i="19"/>
  <c r="BB96" i="19"/>
  <c r="BB91" i="19"/>
  <c r="BB182" i="19"/>
  <c r="AB52" i="4"/>
  <c r="BG86" i="4"/>
  <c r="BA107" i="4"/>
  <c r="AZ79" i="4"/>
  <c r="AN160" i="19"/>
  <c r="AN143" i="19"/>
  <c r="AN135" i="19"/>
  <c r="AN137" i="19"/>
  <c r="AN132" i="19"/>
  <c r="AO118" i="19"/>
  <c r="BD134" i="4"/>
  <c r="AP53" i="19"/>
  <c r="AP150" i="19" s="1"/>
  <c r="AP57" i="19"/>
  <c r="AP154" i="19" s="1"/>
  <c r="AP61" i="19"/>
  <c r="AP158" i="19" s="1"/>
  <c r="AP52" i="19"/>
  <c r="AP149" i="19" s="1"/>
  <c r="AP56" i="19"/>
  <c r="AP153" i="19" s="1"/>
  <c r="AP60" i="19"/>
  <c r="AP157" i="19" s="1"/>
  <c r="AP55" i="19"/>
  <c r="AP152" i="19" s="1"/>
  <c r="AP58" i="19"/>
  <c r="AP155" i="19" s="1"/>
  <c r="AP59" i="19"/>
  <c r="AP156" i="19" s="1"/>
  <c r="AP62" i="19"/>
  <c r="AP50" i="19"/>
  <c r="AP51" i="19"/>
  <c r="AP148" i="19" s="1"/>
  <c r="AP54" i="19"/>
  <c r="AP151" i="19" s="1"/>
  <c r="BF6" i="19"/>
  <c r="BF83" i="19" s="1"/>
  <c r="BD83" i="19"/>
  <c r="AO156" i="19"/>
  <c r="AN46" i="19"/>
  <c r="AN131" i="19"/>
  <c r="AV103" i="4"/>
  <c r="AU74" i="4"/>
  <c r="AN142" i="19"/>
  <c r="AN133" i="19"/>
  <c r="BC99" i="4"/>
  <c r="BA69" i="4"/>
  <c r="BB69" i="4" s="1"/>
  <c r="BB99" i="4"/>
  <c r="AL81" i="19"/>
  <c r="AL163" i="19"/>
  <c r="AL176" i="19" s="1"/>
  <c r="AK176" i="19"/>
  <c r="AM70" i="19"/>
  <c r="AM74" i="19"/>
  <c r="AM78" i="19"/>
  <c r="AM173" i="19" s="1"/>
  <c r="AM69" i="19"/>
  <c r="AM75" i="19"/>
  <c r="AM170" i="19" s="1"/>
  <c r="AM80" i="19"/>
  <c r="AM71" i="19"/>
  <c r="AM76" i="19"/>
  <c r="AM68" i="19"/>
  <c r="AM73" i="19"/>
  <c r="AM168" i="19" s="1"/>
  <c r="AM79" i="19"/>
  <c r="AM174" i="19" s="1"/>
  <c r="AM72" i="19"/>
  <c r="AM77" i="19"/>
  <c r="AM172" i="19" s="1"/>
  <c r="AO123" i="19"/>
  <c r="AY97" i="19"/>
  <c r="AR48" i="19"/>
  <c r="AQ49" i="19"/>
  <c r="AO33" i="19"/>
  <c r="AO37" i="19"/>
  <c r="AO135" i="19" s="1"/>
  <c r="AO41" i="19"/>
  <c r="AO45" i="19"/>
  <c r="AO143" i="19" s="1"/>
  <c r="AO34" i="19"/>
  <c r="AO132" i="19" s="1"/>
  <c r="AO38" i="19"/>
  <c r="AO136" i="19" s="1"/>
  <c r="AO42" i="19"/>
  <c r="AO140" i="19" s="1"/>
  <c r="AO35" i="19"/>
  <c r="AO133" i="19" s="1"/>
  <c r="AO43" i="19"/>
  <c r="AO141" i="19" s="1"/>
  <c r="AO36" i="19"/>
  <c r="AO134" i="19" s="1"/>
  <c r="AO39" i="19"/>
  <c r="AO137" i="19" s="1"/>
  <c r="AO40" i="19"/>
  <c r="AO138" i="19" s="1"/>
  <c r="AO44" i="19"/>
  <c r="AO142" i="19" s="1"/>
  <c r="AI181" i="19"/>
  <c r="AI184" i="19"/>
  <c r="AI185" i="19"/>
  <c r="AC32" i="4"/>
  <c r="AC52" i="4"/>
  <c r="AH181" i="19"/>
  <c r="BA70" i="4"/>
  <c r="BB70" i="4" s="1"/>
  <c r="BC100" i="4"/>
  <c r="BB100" i="4"/>
  <c r="BA68" i="4"/>
  <c r="BC98" i="4"/>
  <c r="BB98" i="4"/>
  <c r="AN138" i="19"/>
  <c r="AN134" i="19"/>
  <c r="AN140" i="19"/>
  <c r="AZ97" i="19"/>
  <c r="BA86" i="19"/>
  <c r="BA90" i="19"/>
  <c r="BA87" i="19"/>
  <c r="BA91" i="19"/>
  <c r="BA95" i="19"/>
  <c r="BA96" i="19"/>
  <c r="BA89" i="19"/>
  <c r="BA88" i="19"/>
  <c r="BA93" i="19"/>
  <c r="BA92" i="19"/>
  <c r="BA94" i="19"/>
  <c r="BA84" i="19"/>
  <c r="BA85" i="19"/>
  <c r="BA182" i="19"/>
  <c r="AJ108" i="4"/>
  <c r="AI80" i="4"/>
  <c r="AI89" i="4" s="1"/>
  <c r="AP14" i="19"/>
  <c r="AP115" i="19" s="1"/>
  <c r="AP16" i="19"/>
  <c r="AP20" i="19"/>
  <c r="AP121" i="19" s="1"/>
  <c r="AP17" i="19"/>
  <c r="AP118" i="19" s="1"/>
  <c r="AP15" i="19"/>
  <c r="AP116" i="19" s="1"/>
  <c r="AP19" i="19"/>
  <c r="AP120" i="19" s="1"/>
  <c r="AP22" i="19"/>
  <c r="AP123" i="19" s="1"/>
  <c r="AP24" i="19"/>
  <c r="AP125" i="19" s="1"/>
  <c r="AP27" i="19"/>
  <c r="AP18" i="19"/>
  <c r="AP119" i="19" s="1"/>
  <c r="AP25" i="19"/>
  <c r="AP21" i="19"/>
  <c r="AP26" i="19"/>
  <c r="AP127" i="19" s="1"/>
  <c r="AP23" i="19"/>
  <c r="AP124" i="19" s="1"/>
  <c r="AN67" i="19"/>
  <c r="AO66" i="19"/>
  <c r="AO124" i="19"/>
  <c r="BD109" i="4"/>
  <c r="BC81" i="4"/>
  <c r="BC91" i="4" s="1"/>
  <c r="BC145" i="4" s="1"/>
  <c r="AL178" i="19" l="1"/>
  <c r="AL184" i="19" s="1"/>
  <c r="AC61" i="4"/>
  <c r="AC36" i="4"/>
  <c r="AR29" i="19"/>
  <c r="AQ30" i="19"/>
  <c r="AQ32" i="19" s="1"/>
  <c r="AD61" i="4"/>
  <c r="BB91" i="4"/>
  <c r="BA145" i="4"/>
  <c r="BB145" i="4" s="1"/>
  <c r="F82" i="17" s="1"/>
  <c r="AD44" i="4"/>
  <c r="AF41" i="4"/>
  <c r="AF42" i="4" s="1"/>
  <c r="AF50" i="4" s="1"/>
  <c r="AI188" i="19"/>
  <c r="AI82" i="4"/>
  <c r="AI139" i="4"/>
  <c r="AI147" i="4" s="1"/>
  <c r="AH139" i="4"/>
  <c r="BF141" i="4"/>
  <c r="Z15" i="5"/>
  <c r="Y16" i="5"/>
  <c r="AH90" i="4"/>
  <c r="AN187" i="19" s="1"/>
  <c r="AH76" i="4"/>
  <c r="AI75" i="4"/>
  <c r="AJ104" i="4"/>
  <c r="AF43" i="4"/>
  <c r="AF51" i="4" s="1"/>
  <c r="BK9" i="19"/>
  <c r="BI99" i="19"/>
  <c r="BJ9" i="19"/>
  <c r="BG102" i="19"/>
  <c r="BH102" i="19" s="1"/>
  <c r="BG103" i="19"/>
  <c r="BH103" i="19" s="1"/>
  <c r="BG111" i="19"/>
  <c r="BH111" i="19" s="1"/>
  <c r="BG107" i="19"/>
  <c r="BH107" i="19" s="1"/>
  <c r="BG109" i="19"/>
  <c r="BH109" i="19" s="1"/>
  <c r="BG101" i="19"/>
  <c r="BH101" i="19" s="1"/>
  <c r="BG106" i="19"/>
  <c r="BH106" i="19" s="1"/>
  <c r="BG104" i="19"/>
  <c r="BH104" i="19" s="1"/>
  <c r="BG112" i="19"/>
  <c r="BH112" i="19" s="1"/>
  <c r="BG110" i="19"/>
  <c r="BH110" i="19" s="1"/>
  <c r="BG183" i="19"/>
  <c r="BH183" i="19" s="1"/>
  <c r="BG100" i="19"/>
  <c r="BG108" i="19"/>
  <c r="BH108" i="19" s="1"/>
  <c r="BG105" i="19"/>
  <c r="BH105" i="19" s="1"/>
  <c r="BH99" i="19"/>
  <c r="BE113" i="19"/>
  <c r="BB97" i="19"/>
  <c r="AE44" i="4"/>
  <c r="AS48" i="19"/>
  <c r="AR49" i="19"/>
  <c r="AM175" i="19"/>
  <c r="AM169" i="19"/>
  <c r="BC69" i="4"/>
  <c r="BD99" i="4"/>
  <c r="BF85" i="19"/>
  <c r="BF89" i="19"/>
  <c r="BF86" i="19"/>
  <c r="BF90" i="19"/>
  <c r="BF94" i="19"/>
  <c r="BF87" i="19"/>
  <c r="BF91" i="19"/>
  <c r="BF84" i="19"/>
  <c r="BF88" i="19"/>
  <c r="BF92" i="19"/>
  <c r="BF95" i="19"/>
  <c r="BF93" i="19"/>
  <c r="BF182" i="19"/>
  <c r="BF96" i="19"/>
  <c r="BA79" i="4"/>
  <c r="BC107" i="4"/>
  <c r="BB107" i="4"/>
  <c r="AQ15" i="19"/>
  <c r="AQ116" i="19" s="1"/>
  <c r="AQ19" i="19"/>
  <c r="AQ120" i="19" s="1"/>
  <c r="AQ23" i="19"/>
  <c r="AQ124" i="19" s="1"/>
  <c r="AQ16" i="19"/>
  <c r="AQ117" i="19" s="1"/>
  <c r="AQ17" i="19"/>
  <c r="AQ118" i="19" s="1"/>
  <c r="AQ20" i="19"/>
  <c r="AQ121" i="19" s="1"/>
  <c r="AQ18" i="19"/>
  <c r="AQ119" i="19" s="1"/>
  <c r="AQ26" i="19"/>
  <c r="AQ127" i="19" s="1"/>
  <c r="AQ22" i="19"/>
  <c r="AQ123" i="19" s="1"/>
  <c r="AQ25" i="19"/>
  <c r="AQ126" i="19" s="1"/>
  <c r="AQ21" i="19"/>
  <c r="AQ122" i="19" s="1"/>
  <c r="AQ24" i="19"/>
  <c r="AQ125" i="19" s="1"/>
  <c r="AQ14" i="19"/>
  <c r="AQ115" i="19" s="1"/>
  <c r="AQ27" i="19"/>
  <c r="AO160" i="19"/>
  <c r="AQ52" i="19"/>
  <c r="AQ149" i="19" s="1"/>
  <c r="AQ56" i="19"/>
  <c r="AQ153" i="19" s="1"/>
  <c r="AQ60" i="19"/>
  <c r="AQ157" i="19" s="1"/>
  <c r="AQ51" i="19"/>
  <c r="AQ148" i="19" s="1"/>
  <c r="AQ55" i="19"/>
  <c r="AQ152" i="19" s="1"/>
  <c r="AQ59" i="19"/>
  <c r="AQ156" i="19" s="1"/>
  <c r="AQ54" i="19"/>
  <c r="AQ151" i="19" s="1"/>
  <c r="AQ57" i="19"/>
  <c r="AQ154" i="19" s="1"/>
  <c r="AQ58" i="19"/>
  <c r="AQ155" i="19" s="1"/>
  <c r="AQ61" i="19"/>
  <c r="AQ158" i="19" s="1"/>
  <c r="AQ62" i="19"/>
  <c r="AQ159" i="19" s="1"/>
  <c r="AQ50" i="19"/>
  <c r="AQ53" i="19"/>
  <c r="AQ150" i="19" s="1"/>
  <c r="AM166" i="19"/>
  <c r="AL185" i="19"/>
  <c r="AF32" i="4"/>
  <c r="AF34" i="4" s="1"/>
  <c r="AL181" i="19"/>
  <c r="AV74" i="4"/>
  <c r="AW103" i="4"/>
  <c r="BD87" i="19"/>
  <c r="BD91" i="19"/>
  <c r="BD84" i="19"/>
  <c r="BD88" i="19"/>
  <c r="BD92" i="19"/>
  <c r="BD85" i="19"/>
  <c r="BD89" i="19"/>
  <c r="BD93" i="19"/>
  <c r="BD96" i="19"/>
  <c r="BD94" i="19"/>
  <c r="BD86" i="19"/>
  <c r="BD90" i="19"/>
  <c r="BD95" i="19"/>
  <c r="BD182" i="19"/>
  <c r="BG6" i="19"/>
  <c r="BE83" i="19"/>
  <c r="AP66" i="19"/>
  <c r="AO67" i="19"/>
  <c r="AP122" i="19"/>
  <c r="AO46" i="19"/>
  <c r="AO131" i="19"/>
  <c r="AP36" i="19"/>
  <c r="AP134" i="19" s="1"/>
  <c r="AP40" i="19"/>
  <c r="AP44" i="19"/>
  <c r="AP33" i="19"/>
  <c r="AP37" i="19"/>
  <c r="AP135" i="19" s="1"/>
  <c r="AP41" i="19"/>
  <c r="AP139" i="19" s="1"/>
  <c r="AP45" i="19"/>
  <c r="AP143" i="19" s="1"/>
  <c r="AP34" i="19"/>
  <c r="AP42" i="19"/>
  <c r="AP35" i="19"/>
  <c r="AP133" i="19" s="1"/>
  <c r="AP38" i="19"/>
  <c r="AP136" i="19" s="1"/>
  <c r="AP39" i="19"/>
  <c r="AP137" i="19" s="1"/>
  <c r="AP43" i="19"/>
  <c r="AO128" i="19"/>
  <c r="AN69" i="19"/>
  <c r="AN164" i="19" s="1"/>
  <c r="AN73" i="19"/>
  <c r="AN168" i="19" s="1"/>
  <c r="AN77" i="19"/>
  <c r="AN68" i="19"/>
  <c r="AN74" i="19"/>
  <c r="AN169" i="19" s="1"/>
  <c r="AN79" i="19"/>
  <c r="AN174" i="19" s="1"/>
  <c r="AN70" i="19"/>
  <c r="AN165" i="19" s="1"/>
  <c r="AN75" i="19"/>
  <c r="AN170" i="19" s="1"/>
  <c r="AN80" i="19"/>
  <c r="AN175" i="19" s="1"/>
  <c r="AN78" i="19"/>
  <c r="AN71" i="19"/>
  <c r="AN166" i="19" s="1"/>
  <c r="AN72" i="19"/>
  <c r="AN167" i="19" s="1"/>
  <c r="AN76" i="19"/>
  <c r="AN171" i="19" s="1"/>
  <c r="AP126" i="19"/>
  <c r="BC70" i="4"/>
  <c r="BD100" i="4"/>
  <c r="AF193" i="19"/>
  <c r="AF195" i="19" s="1"/>
  <c r="AG194" i="19"/>
  <c r="AG190" i="19"/>
  <c r="AH190" i="19" s="1"/>
  <c r="AM81" i="19"/>
  <c r="AM163" i="19"/>
  <c r="AM165" i="19"/>
  <c r="AK178" i="19"/>
  <c r="BH6" i="19"/>
  <c r="AP63" i="19"/>
  <c r="AP147" i="19"/>
  <c r="BE134" i="4"/>
  <c r="AR13" i="19"/>
  <c r="AS12" i="19"/>
  <c r="BI85" i="4"/>
  <c r="BJ112" i="4"/>
  <c r="AE51" i="4"/>
  <c r="AK108" i="4"/>
  <c r="AJ80" i="4"/>
  <c r="BA71" i="4"/>
  <c r="BB68" i="4"/>
  <c r="AC34" i="4"/>
  <c r="AE50" i="4"/>
  <c r="BD81" i="4"/>
  <c r="BD91" i="4" s="1"/>
  <c r="BD145" i="4" s="1"/>
  <c r="BE109" i="4"/>
  <c r="AP117" i="19"/>
  <c r="BA97" i="19"/>
  <c r="BC68" i="4"/>
  <c r="BD98" i="4"/>
  <c r="AO139" i="19"/>
  <c r="AM167" i="19"/>
  <c r="AM171" i="19"/>
  <c r="AM164" i="19"/>
  <c r="AI193" i="19"/>
  <c r="AJ194" i="19"/>
  <c r="AJ190" i="19"/>
  <c r="AN144" i="19"/>
  <c r="AG41" i="4"/>
  <c r="AP159" i="19"/>
  <c r="BC84" i="19"/>
  <c r="BC88" i="19"/>
  <c r="BC92" i="19"/>
  <c r="BC85" i="19"/>
  <c r="BC89" i="19"/>
  <c r="BC93" i="19"/>
  <c r="BC94" i="19"/>
  <c r="BC86" i="19"/>
  <c r="BC90" i="19"/>
  <c r="BC91" i="19"/>
  <c r="BC95" i="19"/>
  <c r="BC96" i="19"/>
  <c r="BC87" i="19"/>
  <c r="BC182" i="19"/>
  <c r="AF52" i="4" l="1"/>
  <c r="AF36" i="4" s="1"/>
  <c r="AS29" i="19"/>
  <c r="AR30" i="19"/>
  <c r="AR32" i="19" s="1"/>
  <c r="AJ89" i="4"/>
  <c r="AJ139" i="4" s="1"/>
  <c r="AJ147" i="4" s="1"/>
  <c r="AF61" i="4"/>
  <c r="BG113" i="19"/>
  <c r="BH113" i="19" s="1"/>
  <c r="AL188" i="19"/>
  <c r="AH147" i="4"/>
  <c r="BG141" i="4"/>
  <c r="AA15" i="5"/>
  <c r="Z16" i="5"/>
  <c r="AI90" i="4"/>
  <c r="AO187" i="19" s="1"/>
  <c r="AI76" i="4"/>
  <c r="AI88" i="4" s="1"/>
  <c r="AF44" i="4"/>
  <c r="AJ75" i="4"/>
  <c r="AK104" i="4"/>
  <c r="AH88" i="4"/>
  <c r="BL9" i="19"/>
  <c r="BJ99" i="19"/>
  <c r="BI111" i="19"/>
  <c r="BI112" i="19"/>
  <c r="BI102" i="19"/>
  <c r="BI108" i="19"/>
  <c r="BI100" i="19"/>
  <c r="BI101" i="19"/>
  <c r="BI106" i="19"/>
  <c r="BI109" i="19"/>
  <c r="BI103" i="19"/>
  <c r="BI104" i="19"/>
  <c r="BI105" i="19"/>
  <c r="BI110" i="19"/>
  <c r="BI107" i="19"/>
  <c r="BI183" i="19"/>
  <c r="BH100" i="19"/>
  <c r="BM9" i="19"/>
  <c r="BK99" i="19"/>
  <c r="AP128" i="19"/>
  <c r="BB71" i="4"/>
  <c r="AP141" i="19"/>
  <c r="AP140" i="19"/>
  <c r="AO68" i="19"/>
  <c r="AO72" i="19"/>
  <c r="AO76" i="19"/>
  <c r="AO80" i="19"/>
  <c r="AO73" i="19"/>
  <c r="AO168" i="19" s="1"/>
  <c r="AO78" i="19"/>
  <c r="AO173" i="19" s="1"/>
  <c r="AO69" i="19"/>
  <c r="AO164" i="19" s="1"/>
  <c r="AO74" i="19"/>
  <c r="AO169" i="19" s="1"/>
  <c r="AO79" i="19"/>
  <c r="AO70" i="19"/>
  <c r="AO71" i="19"/>
  <c r="AO77" i="19"/>
  <c r="AO172" i="19" s="1"/>
  <c r="AO75" i="19"/>
  <c r="BD68" i="4"/>
  <c r="BE98" i="4"/>
  <c r="BC79" i="4"/>
  <c r="BD107" i="4"/>
  <c r="BC71" i="4"/>
  <c r="AK80" i="4"/>
  <c r="AK89" i="4" s="1"/>
  <c r="AL108" i="4"/>
  <c r="BI86" i="4"/>
  <c r="BF134" i="4"/>
  <c r="AN81" i="19"/>
  <c r="AN163" i="19"/>
  <c r="AP142" i="19"/>
  <c r="AO144" i="19"/>
  <c r="BE86" i="19"/>
  <c r="BE90" i="19"/>
  <c r="BE87" i="19"/>
  <c r="BE91" i="19"/>
  <c r="BE84" i="19"/>
  <c r="BE88" i="19"/>
  <c r="BE92" i="19"/>
  <c r="BE95" i="19"/>
  <c r="BE85" i="19"/>
  <c r="BE89" i="19"/>
  <c r="BE93" i="19"/>
  <c r="BE96" i="19"/>
  <c r="BE94" i="19"/>
  <c r="BE182" i="19"/>
  <c r="AW74" i="4"/>
  <c r="AX103" i="4"/>
  <c r="BB79" i="4"/>
  <c r="BD69" i="4"/>
  <c r="BE99" i="4"/>
  <c r="AR51" i="19"/>
  <c r="AR148" i="19" s="1"/>
  <c r="AR55" i="19"/>
  <c r="AR152" i="19" s="1"/>
  <c r="AR59" i="19"/>
  <c r="AR156" i="19" s="1"/>
  <c r="AR50" i="19"/>
  <c r="AR54" i="19"/>
  <c r="AR151" i="19" s="1"/>
  <c r="AR58" i="19"/>
  <c r="AR155" i="19" s="1"/>
  <c r="AR62" i="19"/>
  <c r="AR159" i="19" s="1"/>
  <c r="AR52" i="19"/>
  <c r="AR149" i="19" s="1"/>
  <c r="AR56" i="19"/>
  <c r="AR153" i="19" s="1"/>
  <c r="AR60" i="19"/>
  <c r="AR157" i="19" s="1"/>
  <c r="AR53" i="19"/>
  <c r="AR150" i="19" s="1"/>
  <c r="AR57" i="19"/>
  <c r="AR154" i="19" s="1"/>
  <c r="AR61" i="19"/>
  <c r="AR158" i="19" s="1"/>
  <c r="AT12" i="19"/>
  <c r="AS13" i="19"/>
  <c r="AP160" i="19"/>
  <c r="AK181" i="19"/>
  <c r="AK184" i="19"/>
  <c r="AK185" i="19"/>
  <c r="AE52" i="4"/>
  <c r="AE32" i="4"/>
  <c r="AN173" i="19"/>
  <c r="BE81" i="4"/>
  <c r="BE91" i="4" s="1"/>
  <c r="BE145" i="4" s="1"/>
  <c r="BF109" i="4"/>
  <c r="AJ82" i="4"/>
  <c r="BJ85" i="4"/>
  <c r="BJ86" i="4" s="1"/>
  <c r="BK112" i="4"/>
  <c r="AR14" i="19"/>
  <c r="AR115" i="19" s="1"/>
  <c r="AR18" i="19"/>
  <c r="AR119" i="19" s="1"/>
  <c r="AR22" i="19"/>
  <c r="AR123" i="19" s="1"/>
  <c r="AR15" i="19"/>
  <c r="AR116" i="19" s="1"/>
  <c r="AR19" i="19"/>
  <c r="AR120" i="19" s="1"/>
  <c r="AR17" i="19"/>
  <c r="AR118" i="19" s="1"/>
  <c r="AR21" i="19"/>
  <c r="AR122" i="19" s="1"/>
  <c r="AR25" i="19"/>
  <c r="AR126" i="19" s="1"/>
  <c r="AR16" i="19"/>
  <c r="AR117" i="19" s="1"/>
  <c r="AR26" i="19"/>
  <c r="AR127" i="19" s="1"/>
  <c r="AR27" i="19"/>
  <c r="AR20" i="19"/>
  <c r="AR121" i="19" s="1"/>
  <c r="AR24" i="19"/>
  <c r="AR125" i="19" s="1"/>
  <c r="AR23" i="19"/>
  <c r="AR124" i="19" s="1"/>
  <c r="AP132" i="19"/>
  <c r="AP46" i="19"/>
  <c r="AP131" i="19"/>
  <c r="AQ66" i="19"/>
  <c r="AP67" i="19"/>
  <c r="BC97" i="19"/>
  <c r="AG43" i="4"/>
  <c r="AG42" i="4"/>
  <c r="AQ35" i="19"/>
  <c r="AQ39" i="19"/>
  <c r="AQ43" i="19"/>
  <c r="AQ141" i="19" s="1"/>
  <c r="AQ36" i="19"/>
  <c r="AQ134" i="19" s="1"/>
  <c r="AQ40" i="19"/>
  <c r="AQ138" i="19" s="1"/>
  <c r="AQ44" i="19"/>
  <c r="AQ142" i="19" s="1"/>
  <c r="AQ33" i="19"/>
  <c r="AQ41" i="19"/>
  <c r="AQ34" i="19"/>
  <c r="AQ132" i="19" s="1"/>
  <c r="AQ45" i="19"/>
  <c r="AQ37" i="19"/>
  <c r="AQ135" i="19" s="1"/>
  <c r="AQ38" i="19"/>
  <c r="AQ42" i="19"/>
  <c r="AQ140" i="19" s="1"/>
  <c r="AM176" i="19"/>
  <c r="BD70" i="4"/>
  <c r="BE100" i="4"/>
  <c r="AN172" i="19"/>
  <c r="AP138" i="19"/>
  <c r="BI6" i="19"/>
  <c r="BG83" i="19"/>
  <c r="BD97" i="19"/>
  <c r="AQ63" i="19"/>
  <c r="AQ147" i="19"/>
  <c r="AQ160" i="19" s="1"/>
  <c r="AG193" i="19"/>
  <c r="AG195" i="19" s="1"/>
  <c r="AI192" i="19" s="1"/>
  <c r="AI194" i="19"/>
  <c r="AI190" i="19"/>
  <c r="AQ128" i="19"/>
  <c r="BF97" i="19"/>
  <c r="AS49" i="19"/>
  <c r="AT48" i="19"/>
  <c r="D108" i="17"/>
  <c r="AE61" i="4" l="1"/>
  <c r="AE36" i="4"/>
  <c r="AT29" i="19"/>
  <c r="AS30" i="19"/>
  <c r="AH41" i="4"/>
  <c r="AH42" i="4" s="1"/>
  <c r="AH50" i="4" s="1"/>
  <c r="AI41" i="4"/>
  <c r="AI43" i="4" s="1"/>
  <c r="AI51" i="4" s="1"/>
  <c r="AK188" i="19"/>
  <c r="AK82" i="4"/>
  <c r="AK139" i="4"/>
  <c r="BH141" i="4"/>
  <c r="AB15" i="5"/>
  <c r="AA16" i="5"/>
  <c r="AK75" i="4"/>
  <c r="AL104" i="4"/>
  <c r="AJ90" i="4"/>
  <c r="AP187" i="19" s="1"/>
  <c r="AJ76" i="4"/>
  <c r="AJ88" i="4" s="1"/>
  <c r="BI113" i="19"/>
  <c r="BJ103" i="19"/>
  <c r="BJ104" i="19"/>
  <c r="BJ105" i="19"/>
  <c r="BJ102" i="19"/>
  <c r="BJ107" i="19"/>
  <c r="BJ108" i="19"/>
  <c r="BJ109" i="19"/>
  <c r="BJ100" i="19"/>
  <c r="BJ183" i="19"/>
  <c r="BJ101" i="19"/>
  <c r="BJ106" i="19"/>
  <c r="BJ111" i="19"/>
  <c r="BJ112" i="19"/>
  <c r="BJ110" i="19"/>
  <c r="BO9" i="19"/>
  <c r="BM99" i="19"/>
  <c r="BL99" i="19"/>
  <c r="BN9" i="19"/>
  <c r="BK105" i="19"/>
  <c r="BK110" i="19"/>
  <c r="BK107" i="19"/>
  <c r="BK183" i="19"/>
  <c r="BK109" i="19"/>
  <c r="BK108" i="19"/>
  <c r="BK102" i="19"/>
  <c r="BK106" i="19"/>
  <c r="BK104" i="19"/>
  <c r="BK100" i="19"/>
  <c r="BK103" i="19"/>
  <c r="BK111" i="19"/>
  <c r="BK101" i="19"/>
  <c r="BK112" i="19"/>
  <c r="BE97" i="19"/>
  <c r="AU48" i="19"/>
  <c r="AT49" i="19"/>
  <c r="AV48" i="19"/>
  <c r="AQ133" i="19"/>
  <c r="AG51" i="4"/>
  <c r="BK85" i="4"/>
  <c r="BL112" i="4"/>
  <c r="AE34" i="4"/>
  <c r="AR34" i="19"/>
  <c r="AR132" i="19" s="1"/>
  <c r="AR38" i="19"/>
  <c r="AR136" i="19" s="1"/>
  <c r="AR42" i="19"/>
  <c r="AR140" i="19" s="1"/>
  <c r="AR35" i="19"/>
  <c r="AR133" i="19" s="1"/>
  <c r="AR39" i="19"/>
  <c r="AR137" i="19" s="1"/>
  <c r="AR43" i="19"/>
  <c r="AR141" i="19" s="1"/>
  <c r="AR40" i="19"/>
  <c r="AR138" i="19" s="1"/>
  <c r="AR33" i="19"/>
  <c r="AR44" i="19"/>
  <c r="AR142" i="19" s="1"/>
  <c r="AR45" i="19"/>
  <c r="AR143" i="19" s="1"/>
  <c r="AR37" i="19"/>
  <c r="AR135" i="19" s="1"/>
  <c r="AR41" i="19"/>
  <c r="AR139" i="19" s="1"/>
  <c r="AR36" i="19"/>
  <c r="AR134" i="19" s="1"/>
  <c r="AR63" i="19"/>
  <c r="AR147" i="19"/>
  <c r="AR160" i="19" s="1"/>
  <c r="BD71" i="4"/>
  <c r="AO175" i="19"/>
  <c r="AQ136" i="19"/>
  <c r="AQ139" i="19"/>
  <c r="AS17" i="19"/>
  <c r="AS118" i="19" s="1"/>
  <c r="AS21" i="19"/>
  <c r="AS122" i="19" s="1"/>
  <c r="AS14" i="19"/>
  <c r="AS115" i="19" s="1"/>
  <c r="AS18" i="19"/>
  <c r="AS119" i="19" s="1"/>
  <c r="AS15" i="19"/>
  <c r="AS116" i="19" s="1"/>
  <c r="AS19" i="19"/>
  <c r="AS120" i="19" s="1"/>
  <c r="AS20" i="19"/>
  <c r="AS121" i="19" s="1"/>
  <c r="AS23" i="19"/>
  <c r="AS124" i="19" s="1"/>
  <c r="AS24" i="19"/>
  <c r="AS125" i="19" s="1"/>
  <c r="AS27" i="19"/>
  <c r="AS25" i="19"/>
  <c r="AS126" i="19" s="1"/>
  <c r="AS16" i="19"/>
  <c r="AS117" i="19" s="1"/>
  <c r="AS22" i="19"/>
  <c r="AS123" i="19" s="1"/>
  <c r="AS26" i="19"/>
  <c r="AS127" i="19" s="1"/>
  <c r="AS32" i="19"/>
  <c r="BE69" i="4"/>
  <c r="BF99" i="4"/>
  <c r="AO166" i="19"/>
  <c r="AO171" i="19"/>
  <c r="AI195" i="19"/>
  <c r="AK192" i="19" s="1"/>
  <c r="AJ192" i="19"/>
  <c r="BJ6" i="19"/>
  <c r="BK6" i="19"/>
  <c r="BI83" i="19"/>
  <c r="AQ46" i="19"/>
  <c r="AQ131" i="19"/>
  <c r="AG50" i="4"/>
  <c r="AP144" i="19"/>
  <c r="BG109" i="4"/>
  <c r="BF81" i="4"/>
  <c r="BF91" i="4" s="1"/>
  <c r="BF145" i="4" s="1"/>
  <c r="AT13" i="19"/>
  <c r="AV12" i="19"/>
  <c r="AU12" i="19"/>
  <c r="AN176" i="19"/>
  <c r="AN178" i="19" s="1"/>
  <c r="BG134" i="4"/>
  <c r="AL80" i="4"/>
  <c r="AL89" i="4" s="1"/>
  <c r="AM108" i="4"/>
  <c r="AO165" i="19"/>
  <c r="AO167" i="19"/>
  <c r="AP71" i="19"/>
  <c r="AP166" i="19" s="1"/>
  <c r="AP75" i="19"/>
  <c r="AP170" i="19" s="1"/>
  <c r="AP79" i="19"/>
  <c r="AP174" i="19" s="1"/>
  <c r="AP72" i="19"/>
  <c r="AP167" i="19" s="1"/>
  <c r="AP77" i="19"/>
  <c r="AP172" i="19" s="1"/>
  <c r="AP68" i="19"/>
  <c r="AP73" i="19"/>
  <c r="AP168" i="19" s="1"/>
  <c r="AP78" i="19"/>
  <c r="AP173" i="19" s="1"/>
  <c r="AP69" i="19"/>
  <c r="AP164" i="19" s="1"/>
  <c r="AP74" i="19"/>
  <c r="AP70" i="19"/>
  <c r="AP165" i="19" s="1"/>
  <c r="AP76" i="19"/>
  <c r="AP171" i="19" s="1"/>
  <c r="AP80" i="19"/>
  <c r="AP175" i="19" s="1"/>
  <c r="AS50" i="19"/>
  <c r="AS54" i="19"/>
  <c r="AS151" i="19" s="1"/>
  <c r="AS58" i="19"/>
  <c r="AS155" i="19" s="1"/>
  <c r="AS62" i="19"/>
  <c r="AS159" i="19" s="1"/>
  <c r="AS53" i="19"/>
  <c r="AS150" i="19" s="1"/>
  <c r="AS57" i="19"/>
  <c r="AS154" i="19" s="1"/>
  <c r="AS61" i="19"/>
  <c r="AS158" i="19" s="1"/>
  <c r="AS51" i="19"/>
  <c r="AS148" i="19" s="1"/>
  <c r="AS55" i="19"/>
  <c r="AS152" i="19" s="1"/>
  <c r="AS59" i="19"/>
  <c r="AS156" i="19" s="1"/>
  <c r="AS52" i="19"/>
  <c r="AS149" i="19" s="1"/>
  <c r="AS60" i="19"/>
  <c r="AS157" i="19" s="1"/>
  <c r="AS56" i="19"/>
  <c r="AS153" i="19" s="1"/>
  <c r="BG84" i="19"/>
  <c r="BG88" i="19"/>
  <c r="BH88" i="19" s="1"/>
  <c r="BG92" i="19"/>
  <c r="BH92" i="19" s="1"/>
  <c r="BG85" i="19"/>
  <c r="BH85" i="19" s="1"/>
  <c r="BG89" i="19"/>
  <c r="BH89" i="19" s="1"/>
  <c r="BG93" i="19"/>
  <c r="BH93" i="19" s="1"/>
  <c r="BG87" i="19"/>
  <c r="BH87" i="19" s="1"/>
  <c r="BG91" i="19"/>
  <c r="BH91" i="19" s="1"/>
  <c r="BG95" i="19"/>
  <c r="BH95" i="19" s="1"/>
  <c r="BG90" i="19"/>
  <c r="BH90" i="19" s="1"/>
  <c r="BG96" i="19"/>
  <c r="BH96" i="19" s="1"/>
  <c r="BG86" i="19"/>
  <c r="BH86" i="19" s="1"/>
  <c r="BG94" i="19"/>
  <c r="BH94" i="19" s="1"/>
  <c r="BG182" i="19"/>
  <c r="BH182" i="19" s="1"/>
  <c r="BH83" i="19"/>
  <c r="AM178" i="19"/>
  <c r="AG44" i="4"/>
  <c r="AR66" i="19"/>
  <c r="AQ67" i="19"/>
  <c r="AY103" i="4"/>
  <c r="AX74" i="4"/>
  <c r="BE70" i="4"/>
  <c r="BF100" i="4"/>
  <c r="AQ143" i="19"/>
  <c r="AQ137" i="19"/>
  <c r="AK193" i="19"/>
  <c r="AL194" i="19"/>
  <c r="AL190" i="19"/>
  <c r="AR128" i="19"/>
  <c r="BE107" i="4"/>
  <c r="BD79" i="4"/>
  <c r="BE68" i="4"/>
  <c r="BF98" i="4"/>
  <c r="AO170" i="19"/>
  <c r="AO174" i="19"/>
  <c r="AO163" i="19"/>
  <c r="AO81" i="19"/>
  <c r="AU29" i="19" l="1"/>
  <c r="AT30" i="19"/>
  <c r="AU30" i="19" s="1"/>
  <c r="AV29" i="19"/>
  <c r="AH43" i="4"/>
  <c r="AH51" i="4" s="1"/>
  <c r="AI42" i="4"/>
  <c r="AI50" i="4" s="1"/>
  <c r="AL82" i="4"/>
  <c r="AL139" i="4"/>
  <c r="AL147" i="4" s="1"/>
  <c r="AK147" i="4"/>
  <c r="BI141" i="4"/>
  <c r="AC15" i="5"/>
  <c r="AB16" i="5"/>
  <c r="AL75" i="4"/>
  <c r="AM104" i="4"/>
  <c r="AK90" i="4"/>
  <c r="AQ187" i="19" s="1"/>
  <c r="AK76" i="4"/>
  <c r="AK88" i="4" s="1"/>
  <c r="BK113" i="19"/>
  <c r="BP9" i="19"/>
  <c r="BN99" i="19"/>
  <c r="BM103" i="19"/>
  <c r="BM104" i="19"/>
  <c r="BM106" i="19"/>
  <c r="BM105" i="19"/>
  <c r="BM100" i="19"/>
  <c r="BM101" i="19"/>
  <c r="BM107" i="19"/>
  <c r="BM108" i="19"/>
  <c r="BM110" i="19"/>
  <c r="BM109" i="19"/>
  <c r="BM111" i="19"/>
  <c r="BM112" i="19"/>
  <c r="BM183" i="19"/>
  <c r="BM102" i="19"/>
  <c r="BJ113" i="19"/>
  <c r="BL100" i="19"/>
  <c r="BL101" i="19"/>
  <c r="BL103" i="19"/>
  <c r="BL106" i="19"/>
  <c r="BL104" i="19"/>
  <c r="BL105" i="19"/>
  <c r="BL107" i="19"/>
  <c r="BL110" i="19"/>
  <c r="BL108" i="19"/>
  <c r="BL109" i="19"/>
  <c r="BL111" i="19"/>
  <c r="BL112" i="19"/>
  <c r="BL183" i="19"/>
  <c r="BL102" i="19"/>
  <c r="BQ9" i="19"/>
  <c r="BO99" i="19"/>
  <c r="BF107" i="4"/>
  <c r="BE79" i="4"/>
  <c r="AW12" i="19"/>
  <c r="AV13" i="19"/>
  <c r="BK86" i="4"/>
  <c r="AN181" i="19"/>
  <c r="AN184" i="19"/>
  <c r="AN185" i="19"/>
  <c r="AH32" i="4"/>
  <c r="AH34" i="4" s="1"/>
  <c r="AH52" i="4"/>
  <c r="AQ144" i="19"/>
  <c r="AR46" i="19"/>
  <c r="AR131" i="19"/>
  <c r="AR144" i="19" s="1"/>
  <c r="BG97" i="19"/>
  <c r="BH97" i="19" s="1"/>
  <c r="BH84" i="19"/>
  <c r="AM80" i="4"/>
  <c r="AM89" i="4" s="1"/>
  <c r="AN108" i="4"/>
  <c r="BI86" i="19"/>
  <c r="BI90" i="19"/>
  <c r="BI87" i="19"/>
  <c r="BI91" i="19"/>
  <c r="BI93" i="19"/>
  <c r="BI95" i="19"/>
  <c r="BI94" i="19"/>
  <c r="BI96" i="19"/>
  <c r="BI88" i="19"/>
  <c r="BI89" i="19"/>
  <c r="BI85" i="19"/>
  <c r="BI92" i="19"/>
  <c r="BI84" i="19"/>
  <c r="BI182" i="19"/>
  <c r="AS128" i="19"/>
  <c r="AJ41" i="4"/>
  <c r="AQ70" i="19"/>
  <c r="AQ165" i="19" s="1"/>
  <c r="AQ74" i="19"/>
  <c r="AQ169" i="19" s="1"/>
  <c r="AQ78" i="19"/>
  <c r="AQ173" i="19" s="1"/>
  <c r="AQ71" i="19"/>
  <c r="AQ76" i="19"/>
  <c r="AQ171" i="19" s="1"/>
  <c r="AQ72" i="19"/>
  <c r="AQ167" i="19" s="1"/>
  <c r="AQ77" i="19"/>
  <c r="AQ172" i="19" s="1"/>
  <c r="AQ68" i="19"/>
  <c r="AQ73" i="19"/>
  <c r="AQ168" i="19" s="1"/>
  <c r="AQ69" i="19"/>
  <c r="AQ164" i="19" s="1"/>
  <c r="AQ75" i="19"/>
  <c r="AQ170" i="19" s="1"/>
  <c r="AQ80" i="19"/>
  <c r="AQ175" i="19" s="1"/>
  <c r="AQ79" i="19"/>
  <c r="AQ174" i="19" s="1"/>
  <c r="AS63" i="19"/>
  <c r="AS147" i="19"/>
  <c r="AS160" i="19" s="1"/>
  <c r="AT14" i="19"/>
  <c r="AT16" i="19"/>
  <c r="AT20" i="19"/>
  <c r="AT17" i="19"/>
  <c r="AT18" i="19"/>
  <c r="AT21" i="19"/>
  <c r="AT22" i="19"/>
  <c r="AT23" i="19"/>
  <c r="AT24" i="19"/>
  <c r="AT27" i="19"/>
  <c r="AU27" i="19" s="1"/>
  <c r="AT26" i="19"/>
  <c r="AT15" i="19"/>
  <c r="AT19" i="19"/>
  <c r="AT25" i="19"/>
  <c r="AU13" i="19"/>
  <c r="AS66" i="19"/>
  <c r="AR67" i="19"/>
  <c r="AP169" i="19"/>
  <c r="AP81" i="19"/>
  <c r="AP163" i="19"/>
  <c r="BM6" i="19"/>
  <c r="BK83" i="19"/>
  <c r="AW48" i="19"/>
  <c r="AV49" i="19"/>
  <c r="BE71" i="4"/>
  <c r="BG100" i="4"/>
  <c r="BF70" i="4"/>
  <c r="AM181" i="19"/>
  <c r="AM184" i="19"/>
  <c r="AM185" i="19"/>
  <c r="AG32" i="4"/>
  <c r="AG52" i="4"/>
  <c r="BH109" i="4"/>
  <c r="BG81" i="4"/>
  <c r="BG91" i="4" s="1"/>
  <c r="BG145" i="4" s="1"/>
  <c r="BG99" i="4"/>
  <c r="BF69" i="4"/>
  <c r="AO176" i="19"/>
  <c r="BF68" i="4"/>
  <c r="BG98" i="4"/>
  <c r="AZ103" i="4"/>
  <c r="AY74" i="4"/>
  <c r="BH134" i="4"/>
  <c r="AJ193" i="19"/>
  <c r="AJ195" i="19" s="1"/>
  <c r="AL192" i="19" s="1"/>
  <c r="AK194" i="19"/>
  <c r="AK195" i="19" s="1"/>
  <c r="AM192" i="19" s="1"/>
  <c r="AK190" i="19"/>
  <c r="BL6" i="19"/>
  <c r="BJ83" i="19"/>
  <c r="AS33" i="19"/>
  <c r="AS37" i="19"/>
  <c r="AS135" i="19" s="1"/>
  <c r="AS41" i="19"/>
  <c r="AS139" i="19" s="1"/>
  <c r="AS45" i="19"/>
  <c r="AS143" i="19" s="1"/>
  <c r="AS34" i="19"/>
  <c r="AS132" i="19" s="1"/>
  <c r="AS38" i="19"/>
  <c r="AS136" i="19" s="1"/>
  <c r="AS42" i="19"/>
  <c r="AS140" i="19" s="1"/>
  <c r="AS39" i="19"/>
  <c r="AS137" i="19" s="1"/>
  <c r="AS43" i="19"/>
  <c r="AS141" i="19" s="1"/>
  <c r="AS44" i="19"/>
  <c r="AS142" i="19" s="1"/>
  <c r="AS35" i="19"/>
  <c r="AS133" i="19" s="1"/>
  <c r="AS40" i="19"/>
  <c r="AS138" i="19" s="1"/>
  <c r="AS36" i="19"/>
  <c r="AS134" i="19" s="1"/>
  <c r="BL85" i="4"/>
  <c r="BL86" i="4" s="1"/>
  <c r="BM112" i="4"/>
  <c r="AT53" i="19"/>
  <c r="AT57" i="19"/>
  <c r="AT61" i="19"/>
  <c r="AT50" i="19"/>
  <c r="AT54" i="19"/>
  <c r="AT58" i="19"/>
  <c r="AT62" i="19"/>
  <c r="AT51" i="19"/>
  <c r="AT60" i="19"/>
  <c r="AT55" i="19"/>
  <c r="AT52" i="19"/>
  <c r="AT56" i="19"/>
  <c r="AT59" i="19"/>
  <c r="AU49" i="19"/>
  <c r="E110" i="17"/>
  <c r="E112" i="17"/>
  <c r="E107" i="17"/>
  <c r="AT32" i="19" l="1"/>
  <c r="AU32" i="19" s="1"/>
  <c r="AH61" i="4"/>
  <c r="AH36" i="4"/>
  <c r="AG61" i="4"/>
  <c r="AG36" i="4"/>
  <c r="AW29" i="19"/>
  <c r="AV30" i="19"/>
  <c r="AH44" i="4"/>
  <c r="AI44" i="4"/>
  <c r="AK41" i="4"/>
  <c r="AK43" i="4" s="1"/>
  <c r="AK51" i="4" s="1"/>
  <c r="AN188" i="19"/>
  <c r="AN190" i="19" s="1"/>
  <c r="AM188" i="19"/>
  <c r="AM82" i="4"/>
  <c r="AM139" i="4"/>
  <c r="AM147" i="4" s="1"/>
  <c r="BJ141" i="4"/>
  <c r="AD15" i="5"/>
  <c r="AC16" i="5"/>
  <c r="AM75" i="4"/>
  <c r="AN104" i="4"/>
  <c r="AL90" i="4"/>
  <c r="AR187" i="19" s="1"/>
  <c r="AL76" i="4"/>
  <c r="AL88" i="4" s="1"/>
  <c r="BO105" i="19"/>
  <c r="BO110" i="19"/>
  <c r="BO107" i="19"/>
  <c r="BO183" i="19"/>
  <c r="BO106" i="19"/>
  <c r="BO109" i="19"/>
  <c r="BO100" i="19"/>
  <c r="BO108" i="19"/>
  <c r="BO102" i="19"/>
  <c r="BO103" i="19"/>
  <c r="BO111" i="19"/>
  <c r="BO101" i="19"/>
  <c r="BO104" i="19"/>
  <c r="BO112" i="19"/>
  <c r="BL113" i="19"/>
  <c r="BM113" i="19"/>
  <c r="BS9" i="19"/>
  <c r="BS99" i="19" s="1"/>
  <c r="BQ99" i="19"/>
  <c r="BN103" i="19"/>
  <c r="BN105" i="19"/>
  <c r="BN108" i="19"/>
  <c r="BN101" i="19"/>
  <c r="BN102" i="19"/>
  <c r="BN107" i="19"/>
  <c r="BN109" i="19"/>
  <c r="BN112" i="19"/>
  <c r="BN106" i="19"/>
  <c r="BN111" i="19"/>
  <c r="BN100" i="19"/>
  <c r="BN183" i="19"/>
  <c r="BN110" i="19"/>
  <c r="BN104" i="19"/>
  <c r="BR9" i="19"/>
  <c r="BP99" i="19"/>
  <c r="BF71" i="4"/>
  <c r="AO178" i="19"/>
  <c r="BG70" i="4"/>
  <c r="BH100" i="4"/>
  <c r="AT116" i="19"/>
  <c r="AU116" i="19" s="1"/>
  <c r="AU15" i="19"/>
  <c r="AT153" i="19"/>
  <c r="AU153" i="19" s="1"/>
  <c r="AU56" i="19"/>
  <c r="AT148" i="19"/>
  <c r="AU148" i="19" s="1"/>
  <c r="AU51" i="19"/>
  <c r="AT63" i="19"/>
  <c r="AU63" i="19" s="1"/>
  <c r="AT147" i="19"/>
  <c r="AU50" i="19"/>
  <c r="AS46" i="19"/>
  <c r="AS131" i="19"/>
  <c r="AS144" i="19" s="1"/>
  <c r="BG68" i="4"/>
  <c r="BH98" i="4"/>
  <c r="AP176" i="19"/>
  <c r="AP178" i="19" s="1"/>
  <c r="AR69" i="19"/>
  <c r="AR164" i="19" s="1"/>
  <c r="AR73" i="19"/>
  <c r="AR168" i="19" s="1"/>
  <c r="AR77" i="19"/>
  <c r="AR172" i="19" s="1"/>
  <c r="AR70" i="19"/>
  <c r="AR165" i="19" s="1"/>
  <c r="AR75" i="19"/>
  <c r="AR170" i="19" s="1"/>
  <c r="AR80" i="19"/>
  <c r="AR175" i="19" s="1"/>
  <c r="AR71" i="19"/>
  <c r="AR166" i="19" s="1"/>
  <c r="AR76" i="19"/>
  <c r="AR171" i="19" s="1"/>
  <c r="AR72" i="19"/>
  <c r="AR167" i="19" s="1"/>
  <c r="AR78" i="19"/>
  <c r="AR173" i="19" s="1"/>
  <c r="AR68" i="19"/>
  <c r="AR74" i="19"/>
  <c r="AR169" i="19" s="1"/>
  <c r="AR79" i="19"/>
  <c r="AR174" i="19" s="1"/>
  <c r="AT127" i="19"/>
  <c r="AU127" i="19" s="1"/>
  <c r="AU26" i="19"/>
  <c r="AT123" i="19"/>
  <c r="AU123" i="19" s="1"/>
  <c r="AU22" i="19"/>
  <c r="AT121" i="19"/>
  <c r="AU121" i="19" s="1"/>
  <c r="AU20" i="19"/>
  <c r="AJ42" i="4"/>
  <c r="AJ43" i="4"/>
  <c r="AN80" i="4"/>
  <c r="AN89" i="4" s="1"/>
  <c r="AP108" i="4"/>
  <c r="AO108" i="4"/>
  <c r="E111" i="17" s="1"/>
  <c r="AX12" i="19"/>
  <c r="AW13" i="19"/>
  <c r="BF79" i="4"/>
  <c r="BG107" i="4"/>
  <c r="AT157" i="19"/>
  <c r="AU157" i="19" s="1"/>
  <c r="AU60" i="19"/>
  <c r="AT150" i="19"/>
  <c r="AU150" i="19" s="1"/>
  <c r="AU53" i="19"/>
  <c r="BI134" i="4"/>
  <c r="AW49" i="19"/>
  <c r="AX48" i="19"/>
  <c r="BO6" i="19"/>
  <c r="BM83" i="19"/>
  <c r="AT124" i="19"/>
  <c r="AU124" i="19" s="1"/>
  <c r="AU23" i="19"/>
  <c r="AV14" i="19"/>
  <c r="AV18" i="19"/>
  <c r="AV22" i="19"/>
  <c r="AV15" i="19"/>
  <c r="AV16" i="19"/>
  <c r="AV20" i="19"/>
  <c r="AV25" i="19"/>
  <c r="AV17" i="19"/>
  <c r="AV26" i="19"/>
  <c r="AV19" i="19"/>
  <c r="AV23" i="19"/>
  <c r="AV24" i="19"/>
  <c r="AV21" i="19"/>
  <c r="AV27" i="19"/>
  <c r="AT149" i="19"/>
  <c r="AU149" i="19" s="1"/>
  <c r="AU52" i="19"/>
  <c r="AT158" i="19"/>
  <c r="AU158" i="19" s="1"/>
  <c r="AU61" i="19"/>
  <c r="BM85" i="4"/>
  <c r="BM86" i="4" s="1"/>
  <c r="BN112" i="4"/>
  <c r="BJ85" i="19"/>
  <c r="BJ89" i="19"/>
  <c r="BJ86" i="19"/>
  <c r="BJ90" i="19"/>
  <c r="BJ94" i="19"/>
  <c r="BJ93" i="19"/>
  <c r="BJ95" i="19"/>
  <c r="BJ92" i="19"/>
  <c r="BJ84" i="19"/>
  <c r="BJ87" i="19"/>
  <c r="BJ91" i="19"/>
  <c r="BJ96" i="19"/>
  <c r="BJ88" i="19"/>
  <c r="BJ182" i="19"/>
  <c r="BH81" i="4"/>
  <c r="BH91" i="4" s="1"/>
  <c r="BH145" i="4" s="1"/>
  <c r="BI109" i="4"/>
  <c r="AT66" i="19"/>
  <c r="AS67" i="19"/>
  <c r="AT126" i="19"/>
  <c r="AU126" i="19" s="1"/>
  <c r="AU25" i="19"/>
  <c r="AT122" i="19"/>
  <c r="AU122" i="19" s="1"/>
  <c r="AU21" i="19"/>
  <c r="AT117" i="19"/>
  <c r="AU117" i="19" s="1"/>
  <c r="AU16" i="19"/>
  <c r="AT156" i="19"/>
  <c r="AU156" i="19" s="1"/>
  <c r="AU59" i="19"/>
  <c r="AT151" i="19"/>
  <c r="AU151" i="19" s="1"/>
  <c r="AU54" i="19"/>
  <c r="AT118" i="19"/>
  <c r="AU118" i="19" s="1"/>
  <c r="AU17" i="19"/>
  <c r="AT159" i="19"/>
  <c r="AU159" i="19" s="1"/>
  <c r="AU62" i="19"/>
  <c r="AT152" i="19"/>
  <c r="AU152" i="19" s="1"/>
  <c r="AU55" i="19"/>
  <c r="AT155" i="19"/>
  <c r="AU155" i="19" s="1"/>
  <c r="AU58" i="19"/>
  <c r="AT154" i="19"/>
  <c r="AU154" i="19" s="1"/>
  <c r="AU57" i="19"/>
  <c r="BN6" i="19"/>
  <c r="BL83" i="19"/>
  <c r="BA103" i="4"/>
  <c r="BC103" i="4" s="1"/>
  <c r="AZ74" i="4"/>
  <c r="BH99" i="4"/>
  <c r="BG69" i="4"/>
  <c r="AG34" i="4"/>
  <c r="AV51" i="19"/>
  <c r="AV55" i="19"/>
  <c r="AV59" i="19"/>
  <c r="AV52" i="19"/>
  <c r="AV56" i="19"/>
  <c r="AV60" i="19"/>
  <c r="AV62" i="19"/>
  <c r="AV50" i="19"/>
  <c r="AV53" i="19"/>
  <c r="AV57" i="19"/>
  <c r="AV61" i="19"/>
  <c r="AV58" i="19"/>
  <c r="AV54" i="19"/>
  <c r="BK84" i="19"/>
  <c r="BK88" i="19"/>
  <c r="BK92" i="19"/>
  <c r="BK85" i="19"/>
  <c r="BK89" i="19"/>
  <c r="BK93" i="19"/>
  <c r="BK86" i="19"/>
  <c r="BK90" i="19"/>
  <c r="BK91" i="19"/>
  <c r="BK94" i="19"/>
  <c r="BK87" i="19"/>
  <c r="BK95" i="19"/>
  <c r="BK96" i="19"/>
  <c r="BK182" i="19"/>
  <c r="AT120" i="19"/>
  <c r="AU120" i="19" s="1"/>
  <c r="AU19" i="19"/>
  <c r="AT125" i="19"/>
  <c r="AU125" i="19" s="1"/>
  <c r="AU24" i="19"/>
  <c r="AT119" i="19"/>
  <c r="AU119" i="19" s="1"/>
  <c r="AU18" i="19"/>
  <c r="AT115" i="19"/>
  <c r="AU14" i="19"/>
  <c r="AQ81" i="19"/>
  <c r="AQ163" i="19"/>
  <c r="AQ166" i="19"/>
  <c r="AV32" i="19"/>
  <c r="BI97" i="19"/>
  <c r="E44" i="17"/>
  <c r="F91" i="17"/>
  <c r="AX29" i="19" l="1"/>
  <c r="AW30" i="19"/>
  <c r="AK42" i="4"/>
  <c r="AK44" i="4" s="1"/>
  <c r="AM193" i="19"/>
  <c r="AN194" i="19"/>
  <c r="AL41" i="4"/>
  <c r="AL42" i="4" s="1"/>
  <c r="AN139" i="4"/>
  <c r="AO89" i="4"/>
  <c r="BK141" i="4"/>
  <c r="AE15" i="5"/>
  <c r="AD16" i="5"/>
  <c r="AP104" i="4"/>
  <c r="AN75" i="4"/>
  <c r="AO104" i="4"/>
  <c r="E109" i="17" s="1"/>
  <c r="AM90" i="4"/>
  <c r="AS187" i="19" s="1"/>
  <c r="AM76" i="4"/>
  <c r="AM88" i="4" s="1"/>
  <c r="BP100" i="19"/>
  <c r="BP101" i="19"/>
  <c r="BP103" i="19"/>
  <c r="BP111" i="19"/>
  <c r="BP112" i="19"/>
  <c r="BP104" i="19"/>
  <c r="BP105" i="19"/>
  <c r="BP106" i="19"/>
  <c r="BP183" i="19"/>
  <c r="BP110" i="19"/>
  <c r="BP108" i="19"/>
  <c r="BP109" i="19"/>
  <c r="BP107" i="19"/>
  <c r="BP102" i="19"/>
  <c r="BN113" i="19"/>
  <c r="BQ111" i="19"/>
  <c r="BQ112" i="19"/>
  <c r="BQ102" i="19"/>
  <c r="BQ108" i="19"/>
  <c r="BQ183" i="19"/>
  <c r="BQ100" i="19"/>
  <c r="BQ101" i="19"/>
  <c r="BQ106" i="19"/>
  <c r="BQ103" i="19"/>
  <c r="BQ104" i="19"/>
  <c r="BQ105" i="19"/>
  <c r="BQ110" i="19"/>
  <c r="BQ107" i="19"/>
  <c r="BQ109" i="19"/>
  <c r="BO113" i="19"/>
  <c r="BT9" i="19"/>
  <c r="BR99" i="19"/>
  <c r="BS105" i="19"/>
  <c r="BS110" i="19"/>
  <c r="BS107" i="19"/>
  <c r="BS183" i="19"/>
  <c r="BS104" i="19"/>
  <c r="BS109" i="19"/>
  <c r="BS100" i="19"/>
  <c r="BS108" i="19"/>
  <c r="BS106" i="19"/>
  <c r="BS102" i="19"/>
  <c r="BS103" i="19"/>
  <c r="BS111" i="19"/>
  <c r="BS101" i="19"/>
  <c r="BS112" i="19"/>
  <c r="BG71" i="4"/>
  <c r="BJ134" i="4"/>
  <c r="AJ51" i="4"/>
  <c r="AT160" i="19"/>
  <c r="AU147" i="19"/>
  <c r="AT128" i="19"/>
  <c r="AU115" i="19"/>
  <c r="BK97" i="19"/>
  <c r="AV154" i="19"/>
  <c r="AV159" i="19"/>
  <c r="AV156" i="19"/>
  <c r="AL193" i="19"/>
  <c r="AL195" i="19" s="1"/>
  <c r="AN192" i="19" s="1"/>
  <c r="AM194" i="19"/>
  <c r="AM190" i="19"/>
  <c r="AV124" i="19"/>
  <c r="AV126" i="19"/>
  <c r="AV116" i="19"/>
  <c r="AY48" i="19"/>
  <c r="AX49" i="19"/>
  <c r="AY12" i="19"/>
  <c r="AX13" i="19"/>
  <c r="AT36" i="19"/>
  <c r="AT40" i="19"/>
  <c r="AT44" i="19"/>
  <c r="AT33" i="19"/>
  <c r="AT37" i="19"/>
  <c r="AT41" i="19"/>
  <c r="AT45" i="19"/>
  <c r="AT38" i="19"/>
  <c r="AT42" i="19"/>
  <c r="AT43" i="19"/>
  <c r="AT39" i="19"/>
  <c r="AT34" i="19"/>
  <c r="AT35" i="19"/>
  <c r="AR81" i="19"/>
  <c r="AR163" i="19"/>
  <c r="AR176" i="19" s="1"/>
  <c r="AP185" i="19"/>
  <c r="AJ32" i="4"/>
  <c r="AJ34" i="4" s="1"/>
  <c r="AP184" i="19"/>
  <c r="AJ52" i="4"/>
  <c r="AJ36" i="4" s="1"/>
  <c r="AP181" i="19"/>
  <c r="AO181" i="19"/>
  <c r="AO184" i="19"/>
  <c r="AI52" i="4"/>
  <c r="AI32" i="4"/>
  <c r="AO185" i="19"/>
  <c r="AV149" i="19"/>
  <c r="BA74" i="4"/>
  <c r="BB103" i="4"/>
  <c r="BJ109" i="4"/>
  <c r="BI81" i="4"/>
  <c r="BI91" i="4" s="1"/>
  <c r="BI145" i="4" s="1"/>
  <c r="BN85" i="4"/>
  <c r="BO112" i="4"/>
  <c r="AV118" i="19"/>
  <c r="AV115" i="19"/>
  <c r="BQ6" i="19"/>
  <c r="BO83" i="19"/>
  <c r="BH70" i="4"/>
  <c r="BI100" i="4"/>
  <c r="AW32" i="19"/>
  <c r="AQ176" i="19"/>
  <c r="AV151" i="19"/>
  <c r="AV150" i="19"/>
  <c r="AV157" i="19"/>
  <c r="AV152" i="19"/>
  <c r="BH69" i="4"/>
  <c r="BI99" i="4"/>
  <c r="BL87" i="19"/>
  <c r="BL91" i="19"/>
  <c r="BL84" i="19"/>
  <c r="BL88" i="19"/>
  <c r="BL92" i="19"/>
  <c r="BL85" i="19"/>
  <c r="BL89" i="19"/>
  <c r="BL96" i="19"/>
  <c r="BL86" i="19"/>
  <c r="BL93" i="19"/>
  <c r="BL90" i="19"/>
  <c r="BL95" i="19"/>
  <c r="BL94" i="19"/>
  <c r="BL182" i="19"/>
  <c r="AS68" i="19"/>
  <c r="AS72" i="19"/>
  <c r="AS167" i="19" s="1"/>
  <c r="AS76" i="19"/>
  <c r="AS171" i="19" s="1"/>
  <c r="AS80" i="19"/>
  <c r="AS175" i="19" s="1"/>
  <c r="AS69" i="19"/>
  <c r="AS164" i="19" s="1"/>
  <c r="AS74" i="19"/>
  <c r="AS169" i="19" s="1"/>
  <c r="AS79" i="19"/>
  <c r="AS174" i="19" s="1"/>
  <c r="AS70" i="19"/>
  <c r="AS165" i="19" s="1"/>
  <c r="AS75" i="19"/>
  <c r="AS170" i="19" s="1"/>
  <c r="AS71" i="19"/>
  <c r="AS166" i="19" s="1"/>
  <c r="AS77" i="19"/>
  <c r="AS172" i="19" s="1"/>
  <c r="AS73" i="19"/>
  <c r="AS168" i="19" s="1"/>
  <c r="AS78" i="19"/>
  <c r="AS173" i="19" s="1"/>
  <c r="AV120" i="19"/>
  <c r="AV123" i="19"/>
  <c r="AW50" i="19"/>
  <c r="AW54" i="19"/>
  <c r="AW151" i="19" s="1"/>
  <c r="AW58" i="19"/>
  <c r="AW155" i="19" s="1"/>
  <c r="AW62" i="19"/>
  <c r="AW159" i="19" s="1"/>
  <c r="AW51" i="19"/>
  <c r="AW148" i="19" s="1"/>
  <c r="AW55" i="19"/>
  <c r="AW152" i="19" s="1"/>
  <c r="AW59" i="19"/>
  <c r="AW156" i="19" s="1"/>
  <c r="AW52" i="19"/>
  <c r="AW149" i="19" s="1"/>
  <c r="AW56" i="19"/>
  <c r="AW153" i="19" s="1"/>
  <c r="AW60" i="19"/>
  <c r="AW157" i="19" s="1"/>
  <c r="AW61" i="19"/>
  <c r="AW158" i="19" s="1"/>
  <c r="AW57" i="19"/>
  <c r="AW154" i="19" s="1"/>
  <c r="AW53" i="19"/>
  <c r="AW150" i="19" s="1"/>
  <c r="BH107" i="4"/>
  <c r="BG79" i="4"/>
  <c r="AJ50" i="4"/>
  <c r="AV158" i="19"/>
  <c r="AV125" i="19"/>
  <c r="AV117" i="19"/>
  <c r="AW17" i="19"/>
  <c r="AW118" i="19" s="1"/>
  <c r="AW21" i="19"/>
  <c r="AW122" i="19" s="1"/>
  <c r="AW14" i="19"/>
  <c r="AW115" i="19" s="1"/>
  <c r="AW19" i="19"/>
  <c r="AW120" i="19" s="1"/>
  <c r="AW16" i="19"/>
  <c r="AW117" i="19" s="1"/>
  <c r="AW15" i="19"/>
  <c r="AW116" i="19" s="1"/>
  <c r="AW24" i="19"/>
  <c r="AW125" i="19" s="1"/>
  <c r="AW27" i="19"/>
  <c r="AW20" i="19"/>
  <c r="AW121" i="19" s="1"/>
  <c r="AW25" i="19"/>
  <c r="AW126" i="19" s="1"/>
  <c r="AW18" i="19"/>
  <c r="AW119" i="19" s="1"/>
  <c r="AW23" i="19"/>
  <c r="AW124" i="19" s="1"/>
  <c r="AW26" i="19"/>
  <c r="AW127" i="19" s="1"/>
  <c r="AW22" i="19"/>
  <c r="AW123" i="19" s="1"/>
  <c r="AN82" i="4"/>
  <c r="AO80" i="4"/>
  <c r="AV155" i="19"/>
  <c r="AV63" i="19"/>
  <c r="AV147" i="19"/>
  <c r="AV153" i="19"/>
  <c r="AV148" i="19"/>
  <c r="BP6" i="19"/>
  <c r="BN83" i="19"/>
  <c r="AT67" i="19"/>
  <c r="AV66" i="19"/>
  <c r="AU66" i="19"/>
  <c r="BJ97" i="19"/>
  <c r="AV122" i="19"/>
  <c r="AV127" i="19"/>
  <c r="AV121" i="19"/>
  <c r="AV119" i="19"/>
  <c r="BM86" i="19"/>
  <c r="BM90" i="19"/>
  <c r="BM87" i="19"/>
  <c r="BM91" i="19"/>
  <c r="BM84" i="19"/>
  <c r="BM88" i="19"/>
  <c r="BM92" i="19"/>
  <c r="BM94" i="19"/>
  <c r="BM95" i="19"/>
  <c r="BM85" i="19"/>
  <c r="BM89" i="19"/>
  <c r="BM96" i="19"/>
  <c r="BM93" i="19"/>
  <c r="BM182" i="19"/>
  <c r="AP80" i="4"/>
  <c r="AP89" i="4" s="1"/>
  <c r="AQ108" i="4"/>
  <c r="AJ44" i="4"/>
  <c r="BH68" i="4"/>
  <c r="BI98" i="4"/>
  <c r="AR178" i="19" l="1"/>
  <c r="AU128" i="19"/>
  <c r="AU160" i="19"/>
  <c r="AI61" i="4"/>
  <c r="AI36" i="4"/>
  <c r="AK50" i="4"/>
  <c r="AY29" i="19"/>
  <c r="AX30" i="19"/>
  <c r="AM195" i="19"/>
  <c r="AO192" i="19" s="1"/>
  <c r="AL43" i="4"/>
  <c r="AL51" i="4" s="1"/>
  <c r="AM41" i="4"/>
  <c r="AM43" i="4" s="1"/>
  <c r="AM51" i="4" s="1"/>
  <c r="AJ61" i="4"/>
  <c r="AO188" i="19"/>
  <c r="AP188" i="19"/>
  <c r="AP139" i="4"/>
  <c r="AP147" i="4" s="1"/>
  <c r="AN147" i="4"/>
  <c r="AO147" i="4" s="1"/>
  <c r="AO139" i="4"/>
  <c r="BL141" i="4"/>
  <c r="AF15" i="5"/>
  <c r="AE16" i="5"/>
  <c r="AL50" i="4"/>
  <c r="AP75" i="4"/>
  <c r="AQ104" i="4"/>
  <c r="AN90" i="4"/>
  <c r="AN76" i="4"/>
  <c r="AO76" i="4" s="1"/>
  <c r="AO75" i="4"/>
  <c r="BQ113" i="19"/>
  <c r="BP113" i="19"/>
  <c r="BR106" i="19"/>
  <c r="BR111" i="19"/>
  <c r="BR112" i="19"/>
  <c r="BR183" i="19"/>
  <c r="BR110" i="19"/>
  <c r="BR100" i="19"/>
  <c r="BR101" i="19"/>
  <c r="BR107" i="19"/>
  <c r="BR109" i="19"/>
  <c r="BR103" i="19"/>
  <c r="BR104" i="19"/>
  <c r="BR105" i="19"/>
  <c r="BR102" i="19"/>
  <c r="BR108" i="19"/>
  <c r="BS113" i="19"/>
  <c r="BT99" i="19"/>
  <c r="BU99" i="19" s="1"/>
  <c r="BU9" i="19"/>
  <c r="BH71" i="4"/>
  <c r="BM97" i="19"/>
  <c r="BI68" i="4"/>
  <c r="BJ98" i="4"/>
  <c r="BO84" i="19"/>
  <c r="BO88" i="19"/>
  <c r="BO92" i="19"/>
  <c r="BO85" i="19"/>
  <c r="BO89" i="19"/>
  <c r="BO93" i="19"/>
  <c r="BO87" i="19"/>
  <c r="BO91" i="19"/>
  <c r="BO94" i="19"/>
  <c r="BO90" i="19"/>
  <c r="BO95" i="19"/>
  <c r="BO96" i="19"/>
  <c r="BO86" i="19"/>
  <c r="BO182" i="19"/>
  <c r="BD103" i="4"/>
  <c r="BC74" i="4"/>
  <c r="AS81" i="19"/>
  <c r="AS163" i="19"/>
  <c r="AS176" i="19" s="1"/>
  <c r="AS178" i="19" s="1"/>
  <c r="BL97" i="19"/>
  <c r="BS6" i="19"/>
  <c r="BS83" i="19" s="1"/>
  <c r="BQ83" i="19"/>
  <c r="BB74" i="4"/>
  <c r="AR181" i="19"/>
  <c r="AR184" i="19"/>
  <c r="AR185" i="19"/>
  <c r="AL32" i="4"/>
  <c r="AL34" i="4" s="1"/>
  <c r="AL52" i="4"/>
  <c r="AL36" i="4" s="1"/>
  <c r="AT137" i="19"/>
  <c r="AU137" i="19" s="1"/>
  <c r="AU39" i="19"/>
  <c r="AT143" i="19"/>
  <c r="AU143" i="19" s="1"/>
  <c r="AU45" i="19"/>
  <c r="AT142" i="19"/>
  <c r="AU142" i="19" s="1"/>
  <c r="AU44" i="19"/>
  <c r="AZ12" i="19"/>
  <c r="AY13" i="19"/>
  <c r="AV34" i="19"/>
  <c r="AV38" i="19"/>
  <c r="AV42" i="19"/>
  <c r="AV35" i="19"/>
  <c r="AV39" i="19"/>
  <c r="AV43" i="19"/>
  <c r="AV36" i="19"/>
  <c r="AV44" i="19"/>
  <c r="AV40" i="19"/>
  <c r="AV41" i="19"/>
  <c r="AV37" i="19"/>
  <c r="AV45" i="19"/>
  <c r="AV33" i="19"/>
  <c r="BK134" i="4"/>
  <c r="AT71" i="19"/>
  <c r="AT75" i="19"/>
  <c r="AT79" i="19"/>
  <c r="AT68" i="19"/>
  <c r="AT73" i="19"/>
  <c r="AT78" i="19"/>
  <c r="AT69" i="19"/>
  <c r="AT74" i="19"/>
  <c r="AT80" i="19"/>
  <c r="AT70" i="19"/>
  <c r="AT76" i="19"/>
  <c r="AT72" i="19"/>
  <c r="AT77" i="19"/>
  <c r="AU67" i="19"/>
  <c r="BJ99" i="4"/>
  <c r="BI69" i="4"/>
  <c r="AT132" i="19"/>
  <c r="AU132" i="19" s="1"/>
  <c r="AU34" i="19"/>
  <c r="AT46" i="19"/>
  <c r="AU46" i="19" s="1"/>
  <c r="AT131" i="19"/>
  <c r="AU33" i="19"/>
  <c r="AV160" i="19"/>
  <c r="AO82" i="4"/>
  <c r="AW128" i="19"/>
  <c r="BI107" i="4"/>
  <c r="BH79" i="4"/>
  <c r="AQ178" i="19"/>
  <c r="BI70" i="4"/>
  <c r="BJ100" i="4"/>
  <c r="AV128" i="19"/>
  <c r="BK109" i="4"/>
  <c r="BJ81" i="4"/>
  <c r="BJ91" i="4" s="1"/>
  <c r="BJ145" i="4" s="1"/>
  <c r="AI34" i="4"/>
  <c r="AT141" i="19"/>
  <c r="AU141" i="19" s="1"/>
  <c r="AU43" i="19"/>
  <c r="AT139" i="19"/>
  <c r="AU139" i="19" s="1"/>
  <c r="AU41" i="19"/>
  <c r="AT138" i="19"/>
  <c r="AU138" i="19" s="1"/>
  <c r="AU40" i="19"/>
  <c r="AX53" i="19"/>
  <c r="AX150" i="19" s="1"/>
  <c r="AX57" i="19"/>
  <c r="AX154" i="19" s="1"/>
  <c r="AX61" i="19"/>
  <c r="AX50" i="19"/>
  <c r="AX54" i="19"/>
  <c r="AX151" i="19" s="1"/>
  <c r="AX58" i="19"/>
  <c r="AX62" i="19"/>
  <c r="AX159" i="19" s="1"/>
  <c r="AX51" i="19"/>
  <c r="AX55" i="19"/>
  <c r="AX152" i="19" s="1"/>
  <c r="AX59" i="19"/>
  <c r="AX156" i="19" s="1"/>
  <c r="AX56" i="19"/>
  <c r="AX60" i="19"/>
  <c r="AX157" i="19" s="1"/>
  <c r="AX52" i="19"/>
  <c r="AX149" i="19" s="1"/>
  <c r="BR6" i="19"/>
  <c r="BP83" i="19"/>
  <c r="AX32" i="19"/>
  <c r="AT136" i="19"/>
  <c r="AU136" i="19" s="1"/>
  <c r="AU38" i="19"/>
  <c r="AX14" i="19"/>
  <c r="AX115" i="19" s="1"/>
  <c r="AX16" i="19"/>
  <c r="AX117" i="19" s="1"/>
  <c r="AX20" i="19"/>
  <c r="AX17" i="19"/>
  <c r="AX118" i="19" s="1"/>
  <c r="AX15" i="19"/>
  <c r="AX116" i="19" s="1"/>
  <c r="AX18" i="19"/>
  <c r="AX19" i="19"/>
  <c r="AX120" i="19" s="1"/>
  <c r="AX23" i="19"/>
  <c r="AX124" i="19" s="1"/>
  <c r="AX24" i="19"/>
  <c r="AX27" i="19"/>
  <c r="AX21" i="19"/>
  <c r="AX22" i="19"/>
  <c r="AX123" i="19" s="1"/>
  <c r="AX25" i="19"/>
  <c r="AX126" i="19" s="1"/>
  <c r="AX26" i="19"/>
  <c r="AX127" i="19" s="1"/>
  <c r="AP82" i="4"/>
  <c r="AR108" i="4"/>
  <c r="AQ80" i="4"/>
  <c r="AQ89" i="4" s="1"/>
  <c r="AW66" i="19"/>
  <c r="AV67" i="19"/>
  <c r="BN85" i="19"/>
  <c r="BN89" i="19"/>
  <c r="BN86" i="19"/>
  <c r="BN90" i="19"/>
  <c r="BN94" i="19"/>
  <c r="BN87" i="19"/>
  <c r="BN91" i="19"/>
  <c r="BN93" i="19"/>
  <c r="BN84" i="19"/>
  <c r="BN88" i="19"/>
  <c r="BN92" i="19"/>
  <c r="BN95" i="19"/>
  <c r="BN182" i="19"/>
  <c r="BN96" i="19"/>
  <c r="AW63" i="19"/>
  <c r="AW147" i="19"/>
  <c r="AW160" i="19" s="1"/>
  <c r="AW33" i="19"/>
  <c r="AW37" i="19"/>
  <c r="AW135" i="19" s="1"/>
  <c r="AW41" i="19"/>
  <c r="AW139" i="19" s="1"/>
  <c r="AW45" i="19"/>
  <c r="AW143" i="19" s="1"/>
  <c r="AW34" i="19"/>
  <c r="AW132" i="19" s="1"/>
  <c r="AW38" i="19"/>
  <c r="AW136" i="19" s="1"/>
  <c r="AW42" i="19"/>
  <c r="AW140" i="19" s="1"/>
  <c r="AW35" i="19"/>
  <c r="AW133" i="19" s="1"/>
  <c r="AW43" i="19"/>
  <c r="AW141" i="19" s="1"/>
  <c r="AW36" i="19"/>
  <c r="AW134" i="19" s="1"/>
  <c r="AW39" i="19"/>
  <c r="AW137" i="19" s="1"/>
  <c r="AW40" i="19"/>
  <c r="AW138" i="19" s="1"/>
  <c r="AW44" i="19"/>
  <c r="AW142" i="19" s="1"/>
  <c r="BN86" i="4"/>
  <c r="BO86" i="4" s="1"/>
  <c r="BO85" i="4"/>
  <c r="AT133" i="19"/>
  <c r="AU133" i="19" s="1"/>
  <c r="AU35" i="19"/>
  <c r="AT140" i="19"/>
  <c r="AU140" i="19" s="1"/>
  <c r="AU42" i="19"/>
  <c r="AT135" i="19"/>
  <c r="AU135" i="19" s="1"/>
  <c r="AU37" i="19"/>
  <c r="AT134" i="19"/>
  <c r="AU134" i="19" s="1"/>
  <c r="AU36" i="19"/>
  <c r="AY49" i="19"/>
  <c r="AZ48" i="19"/>
  <c r="D38" i="17"/>
  <c r="AZ29" i="19" l="1"/>
  <c r="AY30" i="19"/>
  <c r="AL44" i="4"/>
  <c r="AM42" i="4"/>
  <c r="AO42" i="4" s="1"/>
  <c r="AO41" i="4"/>
  <c r="AO90" i="4"/>
  <c r="AT187" i="19"/>
  <c r="AU187" i="19" s="1"/>
  <c r="AL61" i="4"/>
  <c r="AR188" i="19"/>
  <c r="AQ82" i="4"/>
  <c r="BM141" i="4"/>
  <c r="AG15" i="5"/>
  <c r="AF16" i="5"/>
  <c r="AQ75" i="4"/>
  <c r="AR104" i="4"/>
  <c r="AM50" i="4"/>
  <c r="AO43" i="4"/>
  <c r="AN88" i="4"/>
  <c r="AP90" i="4"/>
  <c r="AP76" i="4"/>
  <c r="AP88" i="4" s="1"/>
  <c r="BT108" i="19"/>
  <c r="BU108" i="19" s="1"/>
  <c r="BT109" i="19"/>
  <c r="BU109" i="19" s="1"/>
  <c r="BT107" i="19"/>
  <c r="BU107" i="19" s="1"/>
  <c r="BT106" i="19"/>
  <c r="BU106" i="19" s="1"/>
  <c r="BT112" i="19"/>
  <c r="BU112" i="19" s="1"/>
  <c r="BT102" i="19"/>
  <c r="BU102" i="19" s="1"/>
  <c r="BT110" i="19"/>
  <c r="BU110" i="19" s="1"/>
  <c r="BT105" i="19"/>
  <c r="BU105" i="19" s="1"/>
  <c r="BT100" i="19"/>
  <c r="BT101" i="19"/>
  <c r="BU101" i="19" s="1"/>
  <c r="BT103" i="19"/>
  <c r="BU103" i="19" s="1"/>
  <c r="BT111" i="19"/>
  <c r="BU111" i="19" s="1"/>
  <c r="BT104" i="19"/>
  <c r="BU104" i="19" s="1"/>
  <c r="BT183" i="19"/>
  <c r="BU183" i="19" s="1"/>
  <c r="BR113" i="19"/>
  <c r="BO97" i="19"/>
  <c r="AS108" i="4"/>
  <c r="AR80" i="4"/>
  <c r="BJ70" i="4"/>
  <c r="BK100" i="4"/>
  <c r="AT164" i="19"/>
  <c r="AU164" i="19" s="1"/>
  <c r="AU69" i="19"/>
  <c r="AO194" i="19"/>
  <c r="AN193" i="19"/>
  <c r="AN195" i="19" s="1"/>
  <c r="AP192" i="19" s="1"/>
  <c r="AO190" i="19"/>
  <c r="BN97" i="19"/>
  <c r="BK81" i="4"/>
  <c r="BK91" i="4" s="1"/>
  <c r="BK145" i="4" s="1"/>
  <c r="BL109" i="4"/>
  <c r="BI79" i="4"/>
  <c r="BJ107" i="4"/>
  <c r="AT165" i="19"/>
  <c r="AU165" i="19" s="1"/>
  <c r="AU70" i="19"/>
  <c r="AT173" i="19"/>
  <c r="AU173" i="19" s="1"/>
  <c r="AU78" i="19"/>
  <c r="AT170" i="19"/>
  <c r="AU170" i="19" s="1"/>
  <c r="AU75" i="19"/>
  <c r="AV46" i="19"/>
  <c r="AV131" i="19"/>
  <c r="AV138" i="19"/>
  <c r="AV141" i="19"/>
  <c r="AV136" i="19"/>
  <c r="BD74" i="4"/>
  <c r="BE103" i="4"/>
  <c r="BT6" i="19"/>
  <c r="BR83" i="19"/>
  <c r="AT171" i="19"/>
  <c r="AU171" i="19" s="1"/>
  <c r="AU76" i="19"/>
  <c r="AT174" i="19"/>
  <c r="AU174" i="19" s="1"/>
  <c r="AU79" i="19"/>
  <c r="AV139" i="19"/>
  <c r="BA12" i="19"/>
  <c r="AZ13" i="19"/>
  <c r="BA48" i="19"/>
  <c r="AZ49" i="19"/>
  <c r="AV69" i="19"/>
  <c r="AV73" i="19"/>
  <c r="AV77" i="19"/>
  <c r="AV71" i="19"/>
  <c r="AV76" i="19"/>
  <c r="AV72" i="19"/>
  <c r="AV78" i="19"/>
  <c r="AV74" i="19"/>
  <c r="AV79" i="19"/>
  <c r="AV70" i="19"/>
  <c r="AV75" i="19"/>
  <c r="AV80" i="19"/>
  <c r="AV68" i="19"/>
  <c r="AX122" i="19"/>
  <c r="AX121" i="19"/>
  <c r="AX148" i="19"/>
  <c r="AX147" i="19"/>
  <c r="AX63" i="19"/>
  <c r="BK99" i="4"/>
  <c r="BJ69" i="4"/>
  <c r="AT172" i="19"/>
  <c r="AU172" i="19" s="1"/>
  <c r="AU77" i="19"/>
  <c r="AT175" i="19"/>
  <c r="AU175" i="19" s="1"/>
  <c r="AU80" i="19"/>
  <c r="AT168" i="19"/>
  <c r="AU168" i="19" s="1"/>
  <c r="AU73" i="19"/>
  <c r="AT166" i="19"/>
  <c r="AU166" i="19" s="1"/>
  <c r="AU71" i="19"/>
  <c r="AV143" i="19"/>
  <c r="AV142" i="19"/>
  <c r="AV137" i="19"/>
  <c r="AV132" i="19"/>
  <c r="AS181" i="19"/>
  <c r="AS184" i="19"/>
  <c r="AM32" i="4"/>
  <c r="AM34" i="4" s="1"/>
  <c r="AM52" i="4"/>
  <c r="AM36" i="4" s="1"/>
  <c r="AS185" i="19"/>
  <c r="BJ68" i="4"/>
  <c r="BK98" i="4"/>
  <c r="AW46" i="19"/>
  <c r="AW131" i="19"/>
  <c r="AW144" i="19" s="1"/>
  <c r="AW67" i="19"/>
  <c r="AX66" i="19"/>
  <c r="AX125" i="19"/>
  <c r="AY32" i="19"/>
  <c r="AX155" i="19"/>
  <c r="BL134" i="4"/>
  <c r="AV140" i="19"/>
  <c r="BS84" i="19"/>
  <c r="BS88" i="19"/>
  <c r="BS92" i="19"/>
  <c r="BS85" i="19"/>
  <c r="BS89" i="19"/>
  <c r="BS93" i="19"/>
  <c r="BS94" i="19"/>
  <c r="BS86" i="19"/>
  <c r="BS90" i="19"/>
  <c r="BS91" i="19"/>
  <c r="BS95" i="19"/>
  <c r="BS87" i="19"/>
  <c r="BS96" i="19"/>
  <c r="BS182" i="19"/>
  <c r="AY52" i="19"/>
  <c r="AY56" i="19"/>
  <c r="AY153" i="19" s="1"/>
  <c r="AY60" i="19"/>
  <c r="AY157" i="19" s="1"/>
  <c r="AY53" i="19"/>
  <c r="AY57" i="19"/>
  <c r="AY154" i="19" s="1"/>
  <c r="AY61" i="19"/>
  <c r="AY158" i="19" s="1"/>
  <c r="AY50" i="19"/>
  <c r="AY54" i="19"/>
  <c r="AY151" i="19" s="1"/>
  <c r="AY58" i="19"/>
  <c r="AY155" i="19" s="1"/>
  <c r="AY62" i="19"/>
  <c r="AY59" i="19"/>
  <c r="AY156" i="19" s="1"/>
  <c r="AY55" i="19"/>
  <c r="AY51" i="19"/>
  <c r="AY148" i="19" s="1"/>
  <c r="AX119" i="19"/>
  <c r="AX36" i="19"/>
  <c r="AX134" i="19" s="1"/>
  <c r="AX40" i="19"/>
  <c r="AX138" i="19" s="1"/>
  <c r="AX44" i="19"/>
  <c r="AX142" i="19" s="1"/>
  <c r="AX33" i="19"/>
  <c r="AX37" i="19"/>
  <c r="AX135" i="19" s="1"/>
  <c r="AX41" i="19"/>
  <c r="AX139" i="19" s="1"/>
  <c r="AX45" i="19"/>
  <c r="AX143" i="19" s="1"/>
  <c r="AX34" i="19"/>
  <c r="AX132" i="19" s="1"/>
  <c r="AX42" i="19"/>
  <c r="AX140" i="19" s="1"/>
  <c r="AX35" i="19"/>
  <c r="AX133" i="19" s="1"/>
  <c r="AX38" i="19"/>
  <c r="AX136" i="19" s="1"/>
  <c r="AX39" i="19"/>
  <c r="AX137" i="19" s="1"/>
  <c r="AX43" i="19"/>
  <c r="AX141" i="19" s="1"/>
  <c r="BP87" i="19"/>
  <c r="BP91" i="19"/>
  <c r="BP84" i="19"/>
  <c r="BP88" i="19"/>
  <c r="BP92" i="19"/>
  <c r="BP86" i="19"/>
  <c r="BP90" i="19"/>
  <c r="BP96" i="19"/>
  <c r="BP93" i="19"/>
  <c r="BP85" i="19"/>
  <c r="BP94" i="19"/>
  <c r="BP89" i="19"/>
  <c r="BP95" i="19"/>
  <c r="BP182" i="19"/>
  <c r="AX153" i="19"/>
  <c r="AX158" i="19"/>
  <c r="AQ181" i="19"/>
  <c r="AQ184" i="19"/>
  <c r="AQ185" i="19"/>
  <c r="AK32" i="4"/>
  <c r="AK52" i="4"/>
  <c r="AT144" i="19"/>
  <c r="AU131" i="19"/>
  <c r="AT167" i="19"/>
  <c r="AU167" i="19" s="1"/>
  <c r="AU72" i="19"/>
  <c r="AT169" i="19"/>
  <c r="AU169" i="19" s="1"/>
  <c r="AU74" i="19"/>
  <c r="AT81" i="19"/>
  <c r="AU81" i="19" s="1"/>
  <c r="AT163" i="19"/>
  <c r="AU68" i="19"/>
  <c r="AV135" i="19"/>
  <c r="AV134" i="19"/>
  <c r="AV133" i="19"/>
  <c r="AY15" i="19"/>
  <c r="AY116" i="19" s="1"/>
  <c r="AY19" i="19"/>
  <c r="AY23" i="19"/>
  <c r="AY124" i="19" s="1"/>
  <c r="AY16" i="19"/>
  <c r="AY117" i="19" s="1"/>
  <c r="AY17" i="19"/>
  <c r="AY118" i="19" s="1"/>
  <c r="AY14" i="19"/>
  <c r="AY115" i="19" s="1"/>
  <c r="AY18" i="19"/>
  <c r="AY119" i="19" s="1"/>
  <c r="AY21" i="19"/>
  <c r="AY122" i="19" s="1"/>
  <c r="AY22" i="19"/>
  <c r="AY26" i="19"/>
  <c r="AY127" i="19" s="1"/>
  <c r="AY25" i="19"/>
  <c r="AY126" i="19" s="1"/>
  <c r="AY27" i="19"/>
  <c r="AY24" i="19"/>
  <c r="AY125" i="19" s="1"/>
  <c r="AY20" i="19"/>
  <c r="AY121" i="19" s="1"/>
  <c r="AO193" i="19"/>
  <c r="AP194" i="19"/>
  <c r="AP190" i="19"/>
  <c r="BQ86" i="19"/>
  <c r="BQ90" i="19"/>
  <c r="BQ87" i="19"/>
  <c r="BQ91" i="19"/>
  <c r="BQ95" i="19"/>
  <c r="BQ96" i="19"/>
  <c r="BQ89" i="19"/>
  <c r="BQ93" i="19"/>
  <c r="BQ88" i="19"/>
  <c r="BQ84" i="19"/>
  <c r="BQ94" i="19"/>
  <c r="BQ85" i="19"/>
  <c r="BQ92" i="19"/>
  <c r="BQ182" i="19"/>
  <c r="BI71" i="4"/>
  <c r="D123" i="17"/>
  <c r="AU144" i="19" l="1"/>
  <c r="AK61" i="4"/>
  <c r="AK36" i="4"/>
  <c r="BA29" i="19"/>
  <c r="AZ30" i="19"/>
  <c r="AO195" i="19"/>
  <c r="AQ192" i="19" s="1"/>
  <c r="AM44" i="4"/>
  <c r="AO44" i="4" s="1"/>
  <c r="AV187" i="19"/>
  <c r="AR89" i="4"/>
  <c r="AN41" i="4"/>
  <c r="AN43" i="4" s="1"/>
  <c r="AN51" i="4" s="1"/>
  <c r="AO51" i="4" s="1"/>
  <c r="AM61" i="4"/>
  <c r="AQ188" i="19"/>
  <c r="AS188" i="19"/>
  <c r="AS190" i="19" s="1"/>
  <c r="AQ139" i="4"/>
  <c r="AQ147" i="4" s="1"/>
  <c r="BN141" i="4"/>
  <c r="AH15" i="5"/>
  <c r="AG16" i="5"/>
  <c r="AO88" i="4"/>
  <c r="AR75" i="4"/>
  <c r="AS104" i="4"/>
  <c r="AQ90" i="4"/>
  <c r="AW187" i="19" s="1"/>
  <c r="AQ76" i="4"/>
  <c r="AQ88" i="4" s="1"/>
  <c r="BT113" i="19"/>
  <c r="BU113" i="19" s="1"/>
  <c r="BU100" i="19"/>
  <c r="BJ71" i="4"/>
  <c r="AX160" i="19"/>
  <c r="AY120" i="19"/>
  <c r="AV81" i="19"/>
  <c r="AV163" i="19"/>
  <c r="AV174" i="19"/>
  <c r="AV171" i="19"/>
  <c r="AV164" i="19"/>
  <c r="BE74" i="4"/>
  <c r="BF103" i="4"/>
  <c r="AV144" i="19"/>
  <c r="BJ79" i="4"/>
  <c r="BK107" i="4"/>
  <c r="BQ97" i="19"/>
  <c r="AY152" i="19"/>
  <c r="AY150" i="19"/>
  <c r="AV166" i="19"/>
  <c r="BR85" i="19"/>
  <c r="BR89" i="19"/>
  <c r="BR86" i="19"/>
  <c r="BR90" i="19"/>
  <c r="BR94" i="19"/>
  <c r="BR95" i="19"/>
  <c r="BR84" i="19"/>
  <c r="BR87" i="19"/>
  <c r="BR92" i="19"/>
  <c r="BR91" i="19"/>
  <c r="BR96" i="19"/>
  <c r="BR88" i="19"/>
  <c r="BR93" i="19"/>
  <c r="BR182" i="19"/>
  <c r="BK70" i="4"/>
  <c r="BL100" i="4"/>
  <c r="AR82" i="4"/>
  <c r="AK34" i="4"/>
  <c r="AO32" i="4"/>
  <c r="AP41" i="4"/>
  <c r="AY63" i="19"/>
  <c r="AY147" i="19"/>
  <c r="BS97" i="19"/>
  <c r="AV170" i="19"/>
  <c r="AV173" i="19"/>
  <c r="AV172" i="19"/>
  <c r="BB48" i="19"/>
  <c r="BA49" i="19"/>
  <c r="AZ14" i="19"/>
  <c r="AZ115" i="19" s="1"/>
  <c r="AZ18" i="19"/>
  <c r="AZ119" i="19" s="1"/>
  <c r="AZ22" i="19"/>
  <c r="AZ123" i="19" s="1"/>
  <c r="AZ15" i="19"/>
  <c r="AZ116" i="19" s="1"/>
  <c r="AZ20" i="19"/>
  <c r="AZ121" i="19" s="1"/>
  <c r="AZ17" i="19"/>
  <c r="AZ118" i="19" s="1"/>
  <c r="AZ19" i="19"/>
  <c r="AZ120" i="19" s="1"/>
  <c r="AZ21" i="19"/>
  <c r="AZ25" i="19"/>
  <c r="AZ126" i="19" s="1"/>
  <c r="AZ23" i="19"/>
  <c r="AZ26" i="19"/>
  <c r="AZ127" i="19" s="1"/>
  <c r="AZ27" i="19"/>
  <c r="AZ16" i="19"/>
  <c r="AZ117" i="19" s="1"/>
  <c r="AZ24" i="19"/>
  <c r="AZ125" i="19" s="1"/>
  <c r="BT83" i="19"/>
  <c r="BU6" i="19"/>
  <c r="AS80" i="4"/>
  <c r="AS89" i="4" s="1"/>
  <c r="AT108" i="4"/>
  <c r="AY149" i="19"/>
  <c r="AZ32" i="19"/>
  <c r="AW68" i="19"/>
  <c r="AW72" i="19"/>
  <c r="AW167" i="19" s="1"/>
  <c r="AW76" i="19"/>
  <c r="AW171" i="19" s="1"/>
  <c r="AW80" i="19"/>
  <c r="AW175" i="19" s="1"/>
  <c r="AW70" i="19"/>
  <c r="AW165" i="19" s="1"/>
  <c r="AW75" i="19"/>
  <c r="AW170" i="19" s="1"/>
  <c r="AW71" i="19"/>
  <c r="AW166" i="19" s="1"/>
  <c r="AW77" i="19"/>
  <c r="AW172" i="19" s="1"/>
  <c r="AW69" i="19"/>
  <c r="AW164" i="19" s="1"/>
  <c r="AW74" i="19"/>
  <c r="AW169" i="19" s="1"/>
  <c r="AW79" i="19"/>
  <c r="AW174" i="19" s="1"/>
  <c r="AW73" i="19"/>
  <c r="AW168" i="19" s="1"/>
  <c r="AW78" i="19"/>
  <c r="AW173" i="19" s="1"/>
  <c r="AQ193" i="19"/>
  <c r="AR194" i="19"/>
  <c r="AR190" i="19"/>
  <c r="AY123" i="19"/>
  <c r="AT176" i="19"/>
  <c r="AU163" i="19"/>
  <c r="AV175" i="19"/>
  <c r="AV169" i="19"/>
  <c r="AZ51" i="19"/>
  <c r="AZ148" i="19" s="1"/>
  <c r="AZ55" i="19"/>
  <c r="AZ152" i="19" s="1"/>
  <c r="AZ59" i="19"/>
  <c r="AZ53" i="19"/>
  <c r="AZ150" i="19" s="1"/>
  <c r="AZ57" i="19"/>
  <c r="AZ154" i="19" s="1"/>
  <c r="AZ61" i="19"/>
  <c r="AZ52" i="19"/>
  <c r="AZ149" i="19" s="1"/>
  <c r="AZ58" i="19"/>
  <c r="AZ155" i="19" s="1"/>
  <c r="AZ56" i="19"/>
  <c r="AZ62" i="19"/>
  <c r="AZ159" i="19" s="1"/>
  <c r="AZ54" i="19"/>
  <c r="AZ151" i="19" s="1"/>
  <c r="AZ60" i="19"/>
  <c r="AZ157" i="19" s="1"/>
  <c r="AZ50" i="19"/>
  <c r="BP97" i="19"/>
  <c r="AX46" i="19"/>
  <c r="AX131" i="19"/>
  <c r="AX144" i="19" s="1"/>
  <c r="AY159" i="19"/>
  <c r="BO120" i="4"/>
  <c r="BM134" i="4"/>
  <c r="AY35" i="19"/>
  <c r="AY133" i="19" s="1"/>
  <c r="AY39" i="19"/>
  <c r="AY43" i="19"/>
  <c r="AY36" i="19"/>
  <c r="AY40" i="19"/>
  <c r="AY138" i="19" s="1"/>
  <c r="AY44" i="19"/>
  <c r="AY142" i="19" s="1"/>
  <c r="AY33" i="19"/>
  <c r="AY41" i="19"/>
  <c r="AY139" i="19" s="1"/>
  <c r="AY34" i="19"/>
  <c r="AY132" i="19" s="1"/>
  <c r="AY37" i="19"/>
  <c r="AY38" i="19"/>
  <c r="AY136" i="19" s="1"/>
  <c r="AY45" i="19"/>
  <c r="AY143" i="19" s="1"/>
  <c r="AY42" i="19"/>
  <c r="AY66" i="19"/>
  <c r="AX67" i="19"/>
  <c r="BK68" i="4"/>
  <c r="BL98" i="4"/>
  <c r="BK69" i="4"/>
  <c r="BL99" i="4"/>
  <c r="AV165" i="19"/>
  <c r="AV167" i="19"/>
  <c r="AV168" i="19"/>
  <c r="BB12" i="19"/>
  <c r="BA13" i="19"/>
  <c r="BL81" i="4"/>
  <c r="BL91" i="4" s="1"/>
  <c r="BL145" i="4" s="1"/>
  <c r="BM109" i="4"/>
  <c r="AX128" i="19"/>
  <c r="BB29" i="19" l="1"/>
  <c r="BA30" i="19"/>
  <c r="BA32" i="19" s="1"/>
  <c r="AR139" i="4"/>
  <c r="AR147" i="4" s="1"/>
  <c r="AN42" i="4"/>
  <c r="AN50" i="4" s="1"/>
  <c r="AO50" i="4" s="1"/>
  <c r="AQ41" i="4"/>
  <c r="AQ42" i="4" s="1"/>
  <c r="AQ50" i="4" s="1"/>
  <c r="AR193" i="19"/>
  <c r="AS194" i="19"/>
  <c r="AS82" i="4"/>
  <c r="BO141" i="4"/>
  <c r="AI15" i="5"/>
  <c r="AH16" i="5"/>
  <c r="AS75" i="4"/>
  <c r="AT104" i="4"/>
  <c r="AR90" i="4"/>
  <c r="AX187" i="19" s="1"/>
  <c r="AR76" i="4"/>
  <c r="BK71" i="4"/>
  <c r="BM81" i="4"/>
  <c r="BM91" i="4" s="1"/>
  <c r="BM145" i="4" s="1"/>
  <c r="BN109" i="4"/>
  <c r="AY160" i="19"/>
  <c r="AT80" i="4"/>
  <c r="AU108" i="4"/>
  <c r="AZ122" i="19"/>
  <c r="BA50" i="19"/>
  <c r="BA54" i="19"/>
  <c r="BA151" i="19" s="1"/>
  <c r="BA58" i="19"/>
  <c r="BA155" i="19" s="1"/>
  <c r="BA62" i="19"/>
  <c r="BA159" i="19" s="1"/>
  <c r="BA52" i="19"/>
  <c r="BA56" i="19"/>
  <c r="BA153" i="19" s="1"/>
  <c r="BA60" i="19"/>
  <c r="BA157" i="19" s="1"/>
  <c r="BA55" i="19"/>
  <c r="BA152" i="19" s="1"/>
  <c r="BA57" i="19"/>
  <c r="BA59" i="19"/>
  <c r="BA156" i="19" s="1"/>
  <c r="BA61" i="19"/>
  <c r="BA158" i="19" s="1"/>
  <c r="BA51" i="19"/>
  <c r="BA148" i="19" s="1"/>
  <c r="BA53" i="19"/>
  <c r="BA150" i="19" s="1"/>
  <c r="AP43" i="4"/>
  <c r="AP42" i="4"/>
  <c r="BR97" i="19"/>
  <c r="BK79" i="4"/>
  <c r="BL107" i="4"/>
  <c r="BC12" i="19"/>
  <c r="BB13" i="19"/>
  <c r="BL69" i="4"/>
  <c r="BM99" i="4"/>
  <c r="AY67" i="19"/>
  <c r="AZ66" i="19"/>
  <c r="AY141" i="19"/>
  <c r="BN134" i="4"/>
  <c r="BO134" i="4" s="1"/>
  <c r="AT178" i="19"/>
  <c r="AU176" i="19"/>
  <c r="BC48" i="19"/>
  <c r="BB49" i="19"/>
  <c r="BL70" i="4"/>
  <c r="BM100" i="4"/>
  <c r="BG103" i="4"/>
  <c r="BF74" i="4"/>
  <c r="AV176" i="19"/>
  <c r="AY140" i="19"/>
  <c r="AZ158" i="19"/>
  <c r="AW81" i="19"/>
  <c r="AW163" i="19"/>
  <c r="AW176" i="19" s="1"/>
  <c r="AW178" i="19" s="1"/>
  <c r="AY128" i="19"/>
  <c r="BA17" i="19"/>
  <c r="BA21" i="19"/>
  <c r="BA122" i="19" s="1"/>
  <c r="BA15" i="19"/>
  <c r="BA116" i="19" s="1"/>
  <c r="BA20" i="19"/>
  <c r="BA121" i="19" s="1"/>
  <c r="BA14" i="19"/>
  <c r="BA115" i="19" s="1"/>
  <c r="BA16" i="19"/>
  <c r="BA117" i="19" s="1"/>
  <c r="BA24" i="19"/>
  <c r="BA27" i="19"/>
  <c r="BA19" i="19"/>
  <c r="BA22" i="19"/>
  <c r="BA25" i="19"/>
  <c r="BA126" i="19" s="1"/>
  <c r="BA23" i="19"/>
  <c r="BA124" i="19" s="1"/>
  <c r="BA26" i="19"/>
  <c r="BA18" i="19"/>
  <c r="AX71" i="19"/>
  <c r="AX75" i="19"/>
  <c r="AX79" i="19"/>
  <c r="AX69" i="19"/>
  <c r="AX164" i="19" s="1"/>
  <c r="AX74" i="19"/>
  <c r="AX80" i="19"/>
  <c r="AX70" i="19"/>
  <c r="AX165" i="19" s="1"/>
  <c r="AX76" i="19"/>
  <c r="AX171" i="19" s="1"/>
  <c r="AX68" i="19"/>
  <c r="AX73" i="19"/>
  <c r="AX78" i="19"/>
  <c r="AX173" i="19" s="1"/>
  <c r="AX72" i="19"/>
  <c r="AX77" i="19"/>
  <c r="AY134" i="19"/>
  <c r="AZ63" i="19"/>
  <c r="AZ147" i="19"/>
  <c r="AZ153" i="19"/>
  <c r="BT87" i="19"/>
  <c r="BU87" i="19" s="1"/>
  <c r="BT91" i="19"/>
  <c r="BU91" i="19" s="1"/>
  <c r="BT84" i="19"/>
  <c r="BU84" i="19" s="1"/>
  <c r="BT88" i="19"/>
  <c r="BU88" i="19" s="1"/>
  <c r="BT92" i="19"/>
  <c r="BU92" i="19" s="1"/>
  <c r="BT85" i="19"/>
  <c r="BU85" i="19" s="1"/>
  <c r="BT89" i="19"/>
  <c r="BU89" i="19" s="1"/>
  <c r="BT93" i="19"/>
  <c r="BU93" i="19" s="1"/>
  <c r="BT96" i="19"/>
  <c r="BU96" i="19" s="1"/>
  <c r="BT94" i="19"/>
  <c r="BU94" i="19" s="1"/>
  <c r="BT86" i="19"/>
  <c r="BU86" i="19" s="1"/>
  <c r="BT95" i="19"/>
  <c r="BU95" i="19" s="1"/>
  <c r="BT90" i="19"/>
  <c r="BU90" i="19" s="1"/>
  <c r="BT182" i="19"/>
  <c r="BU182" i="19" s="1"/>
  <c r="BU83" i="19"/>
  <c r="AR88" i="4"/>
  <c r="AO49" i="4"/>
  <c r="AY46" i="19"/>
  <c r="AY131" i="19"/>
  <c r="BM98" i="4"/>
  <c r="BL68" i="4"/>
  <c r="AY135" i="19"/>
  <c r="AY137" i="19"/>
  <c r="AZ156" i="19"/>
  <c r="AZ124" i="19"/>
  <c r="AP193" i="19"/>
  <c r="AP195" i="19" s="1"/>
  <c r="AR192" i="19" s="1"/>
  <c r="AQ194" i="19"/>
  <c r="AQ195" i="19" s="1"/>
  <c r="AS192" i="19" s="1"/>
  <c r="AQ190" i="19"/>
  <c r="BC29" i="19" l="1"/>
  <c r="BB30" i="19"/>
  <c r="BB32" i="19" s="1"/>
  <c r="AN44" i="4"/>
  <c r="AZ128" i="19"/>
  <c r="AT89" i="4"/>
  <c r="AT139" i="4" s="1"/>
  <c r="AT147" i="4" s="1"/>
  <c r="AQ43" i="4"/>
  <c r="AQ51" i="4" s="1"/>
  <c r="AR195" i="19"/>
  <c r="AT192" i="19" s="1"/>
  <c r="AS139" i="4"/>
  <c r="AS147" i="4" s="1"/>
  <c r="AJ15" i="5"/>
  <c r="AI16" i="5"/>
  <c r="AS90" i="4"/>
  <c r="AY187" i="19" s="1"/>
  <c r="AS76" i="4"/>
  <c r="AT75" i="4"/>
  <c r="AU104" i="4"/>
  <c r="AZ160" i="19"/>
  <c r="AR41" i="4"/>
  <c r="AX172" i="19"/>
  <c r="AX163" i="19"/>
  <c r="AX81" i="19"/>
  <c r="AX169" i="19"/>
  <c r="AX166" i="19"/>
  <c r="BA127" i="19"/>
  <c r="BA120" i="19"/>
  <c r="BA118" i="19"/>
  <c r="AV178" i="19"/>
  <c r="BH103" i="4"/>
  <c r="BG74" i="4"/>
  <c r="BM70" i="4"/>
  <c r="BN100" i="4"/>
  <c r="BB53" i="19"/>
  <c r="BB57" i="19"/>
  <c r="BB154" i="19" s="1"/>
  <c r="BB61" i="19"/>
  <c r="BB158" i="19" s="1"/>
  <c r="BB51" i="19"/>
  <c r="BB148" i="19" s="1"/>
  <c r="BB55" i="19"/>
  <c r="BB152" i="19" s="1"/>
  <c r="BB59" i="19"/>
  <c r="BB52" i="19"/>
  <c r="BB149" i="19" s="1"/>
  <c r="BB56" i="19"/>
  <c r="BB60" i="19"/>
  <c r="BB157" i="19" s="1"/>
  <c r="BB54" i="19"/>
  <c r="BB151" i="19" s="1"/>
  <c r="BB58" i="19"/>
  <c r="BB50" i="19"/>
  <c r="BB62" i="19"/>
  <c r="BB159" i="19" s="1"/>
  <c r="AO39" i="4"/>
  <c r="BM69" i="4"/>
  <c r="BN99" i="4"/>
  <c r="AP50" i="4"/>
  <c r="AV108" i="4"/>
  <c r="AU80" i="4"/>
  <c r="AU89" i="4" s="1"/>
  <c r="BN81" i="4"/>
  <c r="BO109" i="4"/>
  <c r="AY144" i="19"/>
  <c r="AX167" i="19"/>
  <c r="BD48" i="19"/>
  <c r="BC49" i="19"/>
  <c r="BM107" i="4"/>
  <c r="BL79" i="4"/>
  <c r="AP44" i="4"/>
  <c r="AT82" i="4"/>
  <c r="BL71" i="4"/>
  <c r="BT97" i="19"/>
  <c r="BU97" i="19" s="1"/>
  <c r="AX174" i="19"/>
  <c r="BA125" i="19"/>
  <c r="AW181" i="19"/>
  <c r="AW184" i="19"/>
  <c r="AQ52" i="4"/>
  <c r="AQ36" i="4" s="1"/>
  <c r="AQ32" i="4"/>
  <c r="AQ34" i="4" s="1"/>
  <c r="AW185" i="19"/>
  <c r="BA33" i="19"/>
  <c r="BA37" i="19"/>
  <c r="BA135" i="19" s="1"/>
  <c r="BA41" i="19"/>
  <c r="BA139" i="19" s="1"/>
  <c r="BA45" i="19"/>
  <c r="BA143" i="19" s="1"/>
  <c r="BA34" i="19"/>
  <c r="BA132" i="19" s="1"/>
  <c r="BA38" i="19"/>
  <c r="BA136" i="19" s="1"/>
  <c r="BA42" i="19"/>
  <c r="BA140" i="19" s="1"/>
  <c r="BA39" i="19"/>
  <c r="BA137" i="19" s="1"/>
  <c r="BA35" i="19"/>
  <c r="BA133" i="19" s="1"/>
  <c r="BA44" i="19"/>
  <c r="BA142" i="19" s="1"/>
  <c r="BA36" i="19"/>
  <c r="BA134" i="19" s="1"/>
  <c r="BA43" i="19"/>
  <c r="BA141" i="19" s="1"/>
  <c r="BA40" i="19"/>
  <c r="BA138" i="19" s="1"/>
  <c r="BA66" i="19"/>
  <c r="AZ67" i="19"/>
  <c r="BB14" i="19"/>
  <c r="BB115" i="19" s="1"/>
  <c r="BB16" i="19"/>
  <c r="BB117" i="19" s="1"/>
  <c r="BB20" i="19"/>
  <c r="BB19" i="19"/>
  <c r="BB120" i="19" s="1"/>
  <c r="BB18" i="19"/>
  <c r="BB119" i="19" s="1"/>
  <c r="BB15" i="19"/>
  <c r="BB116" i="19" s="1"/>
  <c r="BB21" i="19"/>
  <c r="BB24" i="19"/>
  <c r="BB125" i="19" s="1"/>
  <c r="BB27" i="19"/>
  <c r="BB26" i="19"/>
  <c r="BB127" i="19" s="1"/>
  <c r="BB17" i="19"/>
  <c r="BB118" i="19" s="1"/>
  <c r="BB22" i="19"/>
  <c r="BB123" i="19" s="1"/>
  <c r="BB23" i="19"/>
  <c r="BB25" i="19"/>
  <c r="BB126" i="19" s="1"/>
  <c r="AP51" i="4"/>
  <c r="BM68" i="4"/>
  <c r="BN98" i="4"/>
  <c r="AX168" i="19"/>
  <c r="AX175" i="19"/>
  <c r="AX170" i="19"/>
  <c r="BA119" i="19"/>
  <c r="BA123" i="19"/>
  <c r="AT185" i="19"/>
  <c r="AN32" i="4"/>
  <c r="AN34" i="4" s="1"/>
  <c r="AT181" i="19"/>
  <c r="AN52" i="4"/>
  <c r="AT184" i="19"/>
  <c r="AU178" i="19"/>
  <c r="AY70" i="19"/>
  <c r="AY165" i="19" s="1"/>
  <c r="AY74" i="19"/>
  <c r="AY169" i="19" s="1"/>
  <c r="AY78" i="19"/>
  <c r="AY68" i="19"/>
  <c r="AY73" i="19"/>
  <c r="AY168" i="19" s="1"/>
  <c r="AY79" i="19"/>
  <c r="AY174" i="19" s="1"/>
  <c r="AY69" i="19"/>
  <c r="AY75" i="19"/>
  <c r="AY170" i="19" s="1"/>
  <c r="AY80" i="19"/>
  <c r="AY175" i="19" s="1"/>
  <c r="AY72" i="19"/>
  <c r="AY167" i="19" s="1"/>
  <c r="AY77" i="19"/>
  <c r="AY172" i="19" s="1"/>
  <c r="AY76" i="19"/>
  <c r="AY171" i="19" s="1"/>
  <c r="AY71" i="19"/>
  <c r="AY166" i="19" s="1"/>
  <c r="BD12" i="19"/>
  <c r="BC13" i="19"/>
  <c r="BA154" i="19"/>
  <c r="BA149" i="19"/>
  <c r="BA63" i="19"/>
  <c r="BA147" i="19"/>
  <c r="AZ34" i="19"/>
  <c r="AZ38" i="19"/>
  <c r="AZ42" i="19"/>
  <c r="AZ35" i="19"/>
  <c r="AZ39" i="19"/>
  <c r="AZ43" i="19"/>
  <c r="AZ40" i="19"/>
  <c r="AZ33" i="19"/>
  <c r="AZ36" i="19"/>
  <c r="AZ45" i="19"/>
  <c r="AZ37" i="19"/>
  <c r="AZ44" i="19"/>
  <c r="AZ41" i="19"/>
  <c r="AU184" i="19" l="1"/>
  <c r="AU185" i="19"/>
  <c r="AN61" i="4"/>
  <c r="AO61" i="4" s="1"/>
  <c r="AN36" i="4"/>
  <c r="BD29" i="19"/>
  <c r="BC30" i="19"/>
  <c r="BO81" i="4"/>
  <c r="BN91" i="4"/>
  <c r="AQ61" i="4"/>
  <c r="AQ44" i="4"/>
  <c r="AW188" i="19"/>
  <c r="AV193" i="19" s="1"/>
  <c r="AU82" i="4"/>
  <c r="AU186" i="19"/>
  <c r="AT188" i="19"/>
  <c r="AU188" i="19" s="1"/>
  <c r="AK15" i="5"/>
  <c r="AJ16" i="5"/>
  <c r="AS88" i="4"/>
  <c r="AU75" i="4"/>
  <c r="AV104" i="4"/>
  <c r="AT90" i="4"/>
  <c r="AZ187" i="19" s="1"/>
  <c r="AT76" i="4"/>
  <c r="AT88" i="4" s="1"/>
  <c r="BA128" i="19"/>
  <c r="AZ143" i="19"/>
  <c r="AZ136" i="19"/>
  <c r="AY81" i="19"/>
  <c r="AY163" i="19"/>
  <c r="AZ141" i="19"/>
  <c r="AZ69" i="19"/>
  <c r="AZ164" i="19" s="1"/>
  <c r="AZ73" i="19"/>
  <c r="AZ77" i="19"/>
  <c r="AZ172" i="19" s="1"/>
  <c r="AZ72" i="19"/>
  <c r="AZ78" i="19"/>
  <c r="AZ173" i="19" s="1"/>
  <c r="AZ68" i="19"/>
  <c r="AZ74" i="19"/>
  <c r="AZ79" i="19"/>
  <c r="AZ71" i="19"/>
  <c r="AZ166" i="19" s="1"/>
  <c r="AZ76" i="19"/>
  <c r="AZ171" i="19" s="1"/>
  <c r="AZ80" i="19"/>
  <c r="AZ175" i="19" s="1"/>
  <c r="AZ70" i="19"/>
  <c r="AZ75" i="19"/>
  <c r="AZ170" i="19" s="1"/>
  <c r="AW108" i="4"/>
  <c r="AV80" i="4"/>
  <c r="BB63" i="19"/>
  <c r="BB147" i="19"/>
  <c r="BB153" i="19"/>
  <c r="BN70" i="4"/>
  <c r="BO70" i="4" s="1"/>
  <c r="BO100" i="4"/>
  <c r="BH74" i="4"/>
  <c r="BI103" i="4"/>
  <c r="AX176" i="19"/>
  <c r="AR42" i="4"/>
  <c r="AR43" i="4"/>
  <c r="AZ139" i="19"/>
  <c r="AZ134" i="19"/>
  <c r="AZ137" i="19"/>
  <c r="AZ132" i="19"/>
  <c r="BC15" i="19"/>
  <c r="BC116" i="19" s="1"/>
  <c r="BC19" i="19"/>
  <c r="BC120" i="19" s="1"/>
  <c r="BC23" i="19"/>
  <c r="BC124" i="19" s="1"/>
  <c r="BC14" i="19"/>
  <c r="BC115" i="19" s="1"/>
  <c r="BC16" i="19"/>
  <c r="BC117" i="19" s="1"/>
  <c r="BC18" i="19"/>
  <c r="BC26" i="19"/>
  <c r="BC127" i="19" s="1"/>
  <c r="BC24" i="19"/>
  <c r="BC125" i="19" s="1"/>
  <c r="BC21" i="19"/>
  <c r="BC122" i="19" s="1"/>
  <c r="BC27" i="19"/>
  <c r="BC22" i="19"/>
  <c r="BC123" i="19" s="1"/>
  <c r="BC17" i="19"/>
  <c r="BC118" i="19" s="1"/>
  <c r="BC20" i="19"/>
  <c r="BC121" i="19" s="1"/>
  <c r="BC25" i="19"/>
  <c r="BC126" i="19" s="1"/>
  <c r="AY164" i="19"/>
  <c r="AY173" i="19"/>
  <c r="AU181" i="19"/>
  <c r="BC32" i="19"/>
  <c r="BN68" i="4"/>
  <c r="BO98" i="4"/>
  <c r="BB122" i="19"/>
  <c r="BB121" i="19"/>
  <c r="BB66" i="19"/>
  <c r="BA67" i="19"/>
  <c r="BB155" i="19"/>
  <c r="AZ142" i="19"/>
  <c r="AZ46" i="19"/>
  <c r="AZ131" i="19"/>
  <c r="AZ133" i="19"/>
  <c r="BD13" i="19"/>
  <c r="BE12" i="19"/>
  <c r="BB36" i="19"/>
  <c r="BB134" i="19" s="1"/>
  <c r="BB40" i="19"/>
  <c r="BB138" i="19" s="1"/>
  <c r="BB44" i="19"/>
  <c r="BB142" i="19" s="1"/>
  <c r="BB33" i="19"/>
  <c r="BB37" i="19"/>
  <c r="BB135" i="19" s="1"/>
  <c r="BB41" i="19"/>
  <c r="BB139" i="19" s="1"/>
  <c r="BB45" i="19"/>
  <c r="BB143" i="19" s="1"/>
  <c r="BB38" i="19"/>
  <c r="BB136" i="19" s="1"/>
  <c r="BB34" i="19"/>
  <c r="BB132" i="19" s="1"/>
  <c r="BB43" i="19"/>
  <c r="BB141" i="19" s="1"/>
  <c r="BB35" i="19"/>
  <c r="BB133" i="19" s="1"/>
  <c r="BB42" i="19"/>
  <c r="BB140" i="19" s="1"/>
  <c r="BB39" i="19"/>
  <c r="BB137" i="19" s="1"/>
  <c r="BM71" i="4"/>
  <c r="BA46" i="19"/>
  <c r="BA131" i="19"/>
  <c r="BA144" i="19" s="1"/>
  <c r="BC52" i="19"/>
  <c r="BC56" i="19"/>
  <c r="BC153" i="19" s="1"/>
  <c r="BC60" i="19"/>
  <c r="BC157" i="19" s="1"/>
  <c r="BC50" i="19"/>
  <c r="BC54" i="19"/>
  <c r="BC151" i="19" s="1"/>
  <c r="BC58" i="19"/>
  <c r="BC155" i="19" s="1"/>
  <c r="BC62" i="19"/>
  <c r="BC159" i="19" s="1"/>
  <c r="BC51" i="19"/>
  <c r="BC148" i="19" s="1"/>
  <c r="BC55" i="19"/>
  <c r="BC152" i="19" s="1"/>
  <c r="BC59" i="19"/>
  <c r="BC156" i="19" s="1"/>
  <c r="BC53" i="19"/>
  <c r="BC150" i="19" s="1"/>
  <c r="BC57" i="19"/>
  <c r="BC154" i="19" s="1"/>
  <c r="BC61" i="19"/>
  <c r="BB156" i="19"/>
  <c r="AV181" i="19"/>
  <c r="AV184" i="19"/>
  <c r="AV185" i="19"/>
  <c r="AP32" i="4"/>
  <c r="AP52" i="4"/>
  <c r="AZ135" i="19"/>
  <c r="AZ138" i="19"/>
  <c r="AZ140" i="19"/>
  <c r="BA160" i="19"/>
  <c r="AO52" i="4"/>
  <c r="BB124" i="19"/>
  <c r="BN107" i="4"/>
  <c r="BM79" i="4"/>
  <c r="BD49" i="19"/>
  <c r="BE48" i="19"/>
  <c r="BN69" i="4"/>
  <c r="BO69" i="4" s="1"/>
  <c r="BO99" i="4"/>
  <c r="BB150" i="19"/>
  <c r="AP61" i="4" l="1"/>
  <c r="AP36" i="4"/>
  <c r="BE29" i="19"/>
  <c r="BD30" i="19"/>
  <c r="BD32" i="19" s="1"/>
  <c r="BO91" i="4"/>
  <c r="BN145" i="4"/>
  <c r="BO145" i="4" s="1"/>
  <c r="G82" i="17" s="1"/>
  <c r="AW194" i="19"/>
  <c r="AV89" i="4"/>
  <c r="AV139" i="4" s="1"/>
  <c r="AV147" i="4" s="1"/>
  <c r="AS41" i="4"/>
  <c r="AS42" i="4" s="1"/>
  <c r="AS50" i="4" s="1"/>
  <c r="AW190" i="19"/>
  <c r="AV188" i="19"/>
  <c r="AU139" i="4"/>
  <c r="AU147" i="4" s="1"/>
  <c r="AL15" i="5"/>
  <c r="AK16" i="5"/>
  <c r="AR44" i="4"/>
  <c r="AU90" i="4"/>
  <c r="BA187" i="19" s="1"/>
  <c r="AU76" i="4"/>
  <c r="AU88" i="4" s="1"/>
  <c r="AV75" i="4"/>
  <c r="AW104" i="4"/>
  <c r="BB128" i="19"/>
  <c r="AP34" i="4"/>
  <c r="BC158" i="19"/>
  <c r="BC149" i="19"/>
  <c r="BF12" i="19"/>
  <c r="BE13" i="19"/>
  <c r="AS193" i="19"/>
  <c r="AS195" i="19" s="1"/>
  <c r="AT194" i="19"/>
  <c r="AT190" i="19"/>
  <c r="AU190" i="19" s="1"/>
  <c r="AV82" i="4"/>
  <c r="AZ169" i="19"/>
  <c r="BN79" i="4"/>
  <c r="BO107" i="4"/>
  <c r="BC63" i="19"/>
  <c r="BC147" i="19"/>
  <c r="BD14" i="19"/>
  <c r="BD115" i="19" s="1"/>
  <c r="BD18" i="19"/>
  <c r="BD119" i="19" s="1"/>
  <c r="BD22" i="19"/>
  <c r="BD123" i="19" s="1"/>
  <c r="BD15" i="19"/>
  <c r="BD116" i="19" s="1"/>
  <c r="BD16" i="19"/>
  <c r="BD117" i="19" s="1"/>
  <c r="BD17" i="19"/>
  <c r="BD118" i="19" s="1"/>
  <c r="BD19" i="19"/>
  <c r="BD120" i="19" s="1"/>
  <c r="BD21" i="19"/>
  <c r="BD20" i="19"/>
  <c r="BD121" i="19" s="1"/>
  <c r="BD23" i="19"/>
  <c r="BD124" i="19" s="1"/>
  <c r="BD25" i="19"/>
  <c r="BD126" i="19" s="1"/>
  <c r="BD26" i="19"/>
  <c r="BD127" i="19" s="1"/>
  <c r="BD24" i="19"/>
  <c r="BD125" i="19" s="1"/>
  <c r="BD27" i="19"/>
  <c r="BC119" i="19"/>
  <c r="BC128" i="19" s="1"/>
  <c r="AR51" i="4"/>
  <c r="AX178" i="19"/>
  <c r="AW80" i="4"/>
  <c r="AW89" i="4" s="1"/>
  <c r="AX108" i="4"/>
  <c r="AZ81" i="19"/>
  <c r="AZ163" i="19"/>
  <c r="AZ168" i="19"/>
  <c r="AY176" i="19"/>
  <c r="BB131" i="19"/>
  <c r="BB144" i="19" s="1"/>
  <c r="BB46" i="19"/>
  <c r="AZ144" i="19"/>
  <c r="BA68" i="19"/>
  <c r="BA72" i="19"/>
  <c r="BA167" i="19" s="1"/>
  <c r="BA76" i="19"/>
  <c r="BA80" i="19"/>
  <c r="BA71" i="19"/>
  <c r="BA77" i="19"/>
  <c r="BA73" i="19"/>
  <c r="BA168" i="19" s="1"/>
  <c r="BA78" i="19"/>
  <c r="BA70" i="19"/>
  <c r="BA165" i="19" s="1"/>
  <c r="BA75" i="19"/>
  <c r="BA74" i="19"/>
  <c r="BA169" i="19" s="1"/>
  <c r="BA79" i="19"/>
  <c r="BA174" i="19" s="1"/>
  <c r="BA69" i="19"/>
  <c r="BN71" i="4"/>
  <c r="BO68" i="4"/>
  <c r="BC35" i="19"/>
  <c r="BC133" i="19" s="1"/>
  <c r="BC39" i="19"/>
  <c r="BC137" i="19" s="1"/>
  <c r="BC43" i="19"/>
  <c r="BC141" i="19" s="1"/>
  <c r="BC36" i="19"/>
  <c r="BC134" i="19" s="1"/>
  <c r="BC40" i="19"/>
  <c r="BC138" i="19" s="1"/>
  <c r="BC44" i="19"/>
  <c r="BC37" i="19"/>
  <c r="BC45" i="19"/>
  <c r="BC143" i="19" s="1"/>
  <c r="BC33" i="19"/>
  <c r="BC42" i="19"/>
  <c r="BC34" i="19"/>
  <c r="BC132" i="19" s="1"/>
  <c r="BC41" i="19"/>
  <c r="BC139" i="19" s="1"/>
  <c r="BC38" i="19"/>
  <c r="BC136" i="19" s="1"/>
  <c r="BB160" i="19"/>
  <c r="BF48" i="19"/>
  <c r="BE49" i="19"/>
  <c r="BD51" i="19"/>
  <c r="BD148" i="19" s="1"/>
  <c r="BD55" i="19"/>
  <c r="BD152" i="19" s="1"/>
  <c r="BD59" i="19"/>
  <c r="BD156" i="19" s="1"/>
  <c r="BD53" i="19"/>
  <c r="BD150" i="19" s="1"/>
  <c r="BD57" i="19"/>
  <c r="BD154" i="19" s="1"/>
  <c r="BD61" i="19"/>
  <c r="BD158" i="19" s="1"/>
  <c r="BD50" i="19"/>
  <c r="BD54" i="19"/>
  <c r="BD151" i="19" s="1"/>
  <c r="BD58" i="19"/>
  <c r="BD155" i="19" s="1"/>
  <c r="BD62" i="19"/>
  <c r="BD159" i="19" s="1"/>
  <c r="BD52" i="19"/>
  <c r="BD149" i="19" s="1"/>
  <c r="BD56" i="19"/>
  <c r="BD153" i="19" s="1"/>
  <c r="BD60" i="19"/>
  <c r="BD157" i="19" s="1"/>
  <c r="AT41" i="4"/>
  <c r="BC66" i="19"/>
  <c r="BB67" i="19"/>
  <c r="AR50" i="4"/>
  <c r="BI74" i="4"/>
  <c r="BJ103" i="4"/>
  <c r="AZ165" i="19"/>
  <c r="AZ174" i="19"/>
  <c r="AZ167" i="19"/>
  <c r="F44" i="17"/>
  <c r="AY178" i="19" l="1"/>
  <c r="AY181" i="19" s="1"/>
  <c r="BF29" i="19"/>
  <c r="BE30" i="19"/>
  <c r="BE32" i="19" s="1"/>
  <c r="AS43" i="4"/>
  <c r="AS51" i="4" s="1"/>
  <c r="AU41" i="4"/>
  <c r="AU42" i="4" s="1"/>
  <c r="AU50" i="4" s="1"/>
  <c r="AW82" i="4"/>
  <c r="AM15" i="5"/>
  <c r="AL16" i="5"/>
  <c r="AV90" i="4"/>
  <c r="BB187" i="19" s="1"/>
  <c r="AV76" i="4"/>
  <c r="AV88" i="4" s="1"/>
  <c r="AW75" i="4"/>
  <c r="AX104" i="4"/>
  <c r="BC160" i="19"/>
  <c r="BB71" i="19"/>
  <c r="BB166" i="19" s="1"/>
  <c r="BB75" i="19"/>
  <c r="BB170" i="19" s="1"/>
  <c r="BB79" i="19"/>
  <c r="BB70" i="19"/>
  <c r="BB76" i="19"/>
  <c r="BB171" i="19" s="1"/>
  <c r="BB72" i="19"/>
  <c r="BB77" i="19"/>
  <c r="BB172" i="19" s="1"/>
  <c r="BB68" i="19"/>
  <c r="BB73" i="19"/>
  <c r="BB168" i="19" s="1"/>
  <c r="BB78" i="19"/>
  <c r="BB173" i="19" s="1"/>
  <c r="BB69" i="19"/>
  <c r="BB164" i="19" s="1"/>
  <c r="BB74" i="19"/>
  <c r="BB169" i="19" s="1"/>
  <c r="BB80" i="19"/>
  <c r="BB175" i="19" s="1"/>
  <c r="BD66" i="19"/>
  <c r="BC67" i="19"/>
  <c r="BE50" i="19"/>
  <c r="BE54" i="19"/>
  <c r="BE151" i="19" s="1"/>
  <c r="BE58" i="19"/>
  <c r="BE155" i="19" s="1"/>
  <c r="BE62" i="19"/>
  <c r="BE159" i="19" s="1"/>
  <c r="BE53" i="19"/>
  <c r="BE150" i="19" s="1"/>
  <c r="BE57" i="19"/>
  <c r="BE154" i="19" s="1"/>
  <c r="BE61" i="19"/>
  <c r="BE158" i="19" s="1"/>
  <c r="BE51" i="19"/>
  <c r="BE148" i="19" s="1"/>
  <c r="BE60" i="19"/>
  <c r="BE157" i="19" s="1"/>
  <c r="BE55" i="19"/>
  <c r="BE152" i="19" s="1"/>
  <c r="BE56" i="19"/>
  <c r="BE153" i="19" s="1"/>
  <c r="BE59" i="19"/>
  <c r="BE156" i="19" s="1"/>
  <c r="BE52" i="19"/>
  <c r="BE149" i="19" s="1"/>
  <c r="BC140" i="19"/>
  <c r="BC142" i="19"/>
  <c r="BA164" i="19"/>
  <c r="BA166" i="19"/>
  <c r="BA81" i="19"/>
  <c r="BA163" i="19"/>
  <c r="AY185" i="19"/>
  <c r="AX185" i="19"/>
  <c r="AR32" i="4"/>
  <c r="AX184" i="19"/>
  <c r="AX181" i="19"/>
  <c r="AR52" i="4"/>
  <c r="BD122" i="19"/>
  <c r="BD128" i="19" s="1"/>
  <c r="AT193" i="19"/>
  <c r="AT195" i="19" s="1"/>
  <c r="AV192" i="19" s="1"/>
  <c r="AV194" i="19"/>
  <c r="AV190" i="19"/>
  <c r="BD63" i="19"/>
  <c r="BD147" i="19"/>
  <c r="BD160" i="19" s="1"/>
  <c r="BG48" i="19"/>
  <c r="BF49" i="19"/>
  <c r="BC46" i="19"/>
  <c r="BC131" i="19"/>
  <c r="BA173" i="19"/>
  <c r="BA175" i="19"/>
  <c r="AX80" i="4"/>
  <c r="AX89" i="4" s="1"/>
  <c r="AY108" i="4"/>
  <c r="BE17" i="19"/>
  <c r="BE118" i="19" s="1"/>
  <c r="BE21" i="19"/>
  <c r="BE122" i="19" s="1"/>
  <c r="BE20" i="19"/>
  <c r="BE121" i="19" s="1"/>
  <c r="BE16" i="19"/>
  <c r="BE117" i="19" s="1"/>
  <c r="BE18" i="19"/>
  <c r="BE119" i="19" s="1"/>
  <c r="BE22" i="19"/>
  <c r="BE123" i="19" s="1"/>
  <c r="BE24" i="19"/>
  <c r="BE125" i="19" s="1"/>
  <c r="BE27" i="19"/>
  <c r="BE14" i="19"/>
  <c r="BE115" i="19" s="1"/>
  <c r="BE23" i="19"/>
  <c r="BE124" i="19" s="1"/>
  <c r="BE25" i="19"/>
  <c r="BE126" i="19" s="1"/>
  <c r="BE15" i="19"/>
  <c r="BE116" i="19" s="1"/>
  <c r="BE19" i="19"/>
  <c r="BE120" i="19" s="1"/>
  <c r="BE26" i="19"/>
  <c r="BE127" i="19" s="1"/>
  <c r="AT43" i="4"/>
  <c r="AT42" i="4"/>
  <c r="BA171" i="19"/>
  <c r="BO79" i="4"/>
  <c r="BG12" i="19"/>
  <c r="BF13" i="19"/>
  <c r="BK103" i="4"/>
  <c r="BJ74" i="4"/>
  <c r="BC135" i="19"/>
  <c r="BO71" i="4"/>
  <c r="BA170" i="19"/>
  <c r="BA172" i="19"/>
  <c r="AZ176" i="19"/>
  <c r="BD34" i="19"/>
  <c r="BD132" i="19" s="1"/>
  <c r="BD38" i="19"/>
  <c r="BD42" i="19"/>
  <c r="BD140" i="19" s="1"/>
  <c r="BD35" i="19"/>
  <c r="BD133" i="19" s="1"/>
  <c r="BD39" i="19"/>
  <c r="BD137" i="19" s="1"/>
  <c r="BD43" i="19"/>
  <c r="BD141" i="19" s="1"/>
  <c r="BD36" i="19"/>
  <c r="BD44" i="19"/>
  <c r="BD142" i="19" s="1"/>
  <c r="BD41" i="19"/>
  <c r="BD139" i="19" s="1"/>
  <c r="BD33" i="19"/>
  <c r="BD45" i="19"/>
  <c r="BD143" i="19" s="1"/>
  <c r="BD40" i="19"/>
  <c r="BD138" i="19" s="1"/>
  <c r="BD37" i="19"/>
  <c r="BD135" i="19" s="1"/>
  <c r="E108" i="17"/>
  <c r="AY184" i="19" l="1"/>
  <c r="AY188" i="19" s="1"/>
  <c r="AS32" i="4"/>
  <c r="AS34" i="4" s="1"/>
  <c r="AS52" i="4"/>
  <c r="AS36" i="4" s="1"/>
  <c r="AR61" i="4"/>
  <c r="AR36" i="4"/>
  <c r="BG29" i="19"/>
  <c r="BF30" i="19"/>
  <c r="BF32" i="19" s="1"/>
  <c r="AS44" i="4"/>
  <c r="AU43" i="4"/>
  <c r="AU51" i="4" s="1"/>
  <c r="AX188" i="19"/>
  <c r="AW139" i="4"/>
  <c r="AW147" i="4" s="1"/>
  <c r="AX82" i="4"/>
  <c r="AX139" i="4"/>
  <c r="AX147" i="4" s="1"/>
  <c r="AN15" i="5"/>
  <c r="AM16" i="5"/>
  <c r="AX75" i="4"/>
  <c r="AY104" i="4"/>
  <c r="AW90" i="4"/>
  <c r="BC187" i="19" s="1"/>
  <c r="AW76" i="4"/>
  <c r="AW88" i="4" s="1"/>
  <c r="BH12" i="19"/>
  <c r="BG13" i="19"/>
  <c r="BI12" i="19"/>
  <c r="AT50" i="4"/>
  <c r="AY80" i="4"/>
  <c r="AY89" i="4" s="1"/>
  <c r="AZ108" i="4"/>
  <c r="AR34" i="4"/>
  <c r="BA176" i="19"/>
  <c r="BA178" i="19" s="1"/>
  <c r="BB167" i="19"/>
  <c r="BF53" i="19"/>
  <c r="BF150" i="19" s="1"/>
  <c r="BF57" i="19"/>
  <c r="BF154" i="19" s="1"/>
  <c r="BF61" i="19"/>
  <c r="BF158" i="19" s="1"/>
  <c r="BF52" i="19"/>
  <c r="BF149" i="19" s="1"/>
  <c r="BF56" i="19"/>
  <c r="BF153" i="19" s="1"/>
  <c r="BF60" i="19"/>
  <c r="BF157" i="19" s="1"/>
  <c r="BF50" i="19"/>
  <c r="BF51" i="19"/>
  <c r="BF148" i="19" s="1"/>
  <c r="BF54" i="19"/>
  <c r="BF151" i="19" s="1"/>
  <c r="BF55" i="19"/>
  <c r="BF152" i="19" s="1"/>
  <c r="BF59" i="19"/>
  <c r="BF156" i="19" s="1"/>
  <c r="BF58" i="19"/>
  <c r="BF155" i="19" s="1"/>
  <c r="BF62" i="19"/>
  <c r="BF159" i="19" s="1"/>
  <c r="AV195" i="19"/>
  <c r="AW192" i="19" s="1"/>
  <c r="BC70" i="19"/>
  <c r="BC165" i="19" s="1"/>
  <c r="BC74" i="19"/>
  <c r="BC78" i="19"/>
  <c r="BC69" i="19"/>
  <c r="BC75" i="19"/>
  <c r="BC80" i="19"/>
  <c r="BC71" i="19"/>
  <c r="BC76" i="19"/>
  <c r="BC171" i="19" s="1"/>
  <c r="BC72" i="19"/>
  <c r="BC167" i="19" s="1"/>
  <c r="BC77" i="19"/>
  <c r="BC79" i="19"/>
  <c r="BC174" i="19" s="1"/>
  <c r="BC68" i="19"/>
  <c r="BC73" i="19"/>
  <c r="AV41" i="4"/>
  <c r="BD134" i="19"/>
  <c r="BL103" i="4"/>
  <c r="BK74" i="4"/>
  <c r="AT44" i="4"/>
  <c r="BE128" i="19"/>
  <c r="BH48" i="19"/>
  <c r="BG49" i="19"/>
  <c r="BI48" i="19"/>
  <c r="BJ48" i="19"/>
  <c r="BE33" i="19"/>
  <c r="BE37" i="19"/>
  <c r="BE135" i="19" s="1"/>
  <c r="BE41" i="19"/>
  <c r="BE139" i="19" s="1"/>
  <c r="BE45" i="19"/>
  <c r="BE143" i="19" s="1"/>
  <c r="BE34" i="19"/>
  <c r="BE132" i="19" s="1"/>
  <c r="BE38" i="19"/>
  <c r="BE136" i="19" s="1"/>
  <c r="BE42" i="19"/>
  <c r="BE140" i="19" s="1"/>
  <c r="BE35" i="19"/>
  <c r="BE133" i="19" s="1"/>
  <c r="BE43" i="19"/>
  <c r="BE141" i="19" s="1"/>
  <c r="BE36" i="19"/>
  <c r="BE134" i="19" s="1"/>
  <c r="BE40" i="19"/>
  <c r="BE138" i="19" s="1"/>
  <c r="BE44" i="19"/>
  <c r="BE142" i="19" s="1"/>
  <c r="BE39" i="19"/>
  <c r="BE137" i="19" s="1"/>
  <c r="BE66" i="19"/>
  <c r="BD67" i="19"/>
  <c r="BB81" i="19"/>
  <c r="BB163" i="19"/>
  <c r="BB165" i="19"/>
  <c r="BD46" i="19"/>
  <c r="BD131" i="19"/>
  <c r="BD136" i="19"/>
  <c r="AZ178" i="19"/>
  <c r="BF16" i="19"/>
  <c r="BF117" i="19" s="1"/>
  <c r="BF20" i="19"/>
  <c r="BF121" i="19" s="1"/>
  <c r="BF14" i="19"/>
  <c r="BF115" i="19" s="1"/>
  <c r="BF15" i="19"/>
  <c r="BF116" i="19" s="1"/>
  <c r="BF17" i="19"/>
  <c r="BF118" i="19" s="1"/>
  <c r="BF18" i="19"/>
  <c r="BF119" i="19" s="1"/>
  <c r="BF22" i="19"/>
  <c r="BF123" i="19" s="1"/>
  <c r="BF24" i="19"/>
  <c r="BF125" i="19" s="1"/>
  <c r="BF27" i="19"/>
  <c r="BF23" i="19"/>
  <c r="BF124" i="19" s="1"/>
  <c r="BF25" i="19"/>
  <c r="BF126" i="19" s="1"/>
  <c r="BF26" i="19"/>
  <c r="BF127" i="19" s="1"/>
  <c r="BF21" i="19"/>
  <c r="BF122" i="19" s="1"/>
  <c r="BF19" i="19"/>
  <c r="BF120" i="19" s="1"/>
  <c r="AT51" i="4"/>
  <c r="BC144" i="19"/>
  <c r="BE63" i="19"/>
  <c r="BE147" i="19"/>
  <c r="BE160" i="19" s="1"/>
  <c r="BB174" i="19"/>
  <c r="E113" i="17"/>
  <c r="E106" i="17"/>
  <c r="AS61" i="4" l="1"/>
  <c r="BH29" i="19"/>
  <c r="BG30" i="19"/>
  <c r="BH30" i="19" s="1"/>
  <c r="BI29" i="19"/>
  <c r="AU44" i="4"/>
  <c r="AW41" i="4"/>
  <c r="AW42" i="4" s="1"/>
  <c r="AY82" i="4"/>
  <c r="AY139" i="4"/>
  <c r="AY147" i="4" s="1"/>
  <c r="AO15" i="5"/>
  <c r="AN16" i="5"/>
  <c r="AX90" i="4"/>
  <c r="BD187" i="19" s="1"/>
  <c r="AX76" i="4"/>
  <c r="AX88" i="4" s="1"/>
  <c r="AY75" i="4"/>
  <c r="AZ104" i="4"/>
  <c r="BF128" i="19"/>
  <c r="BD144" i="19"/>
  <c r="BB176" i="19"/>
  <c r="BJ49" i="19"/>
  <c r="BL48" i="19"/>
  <c r="AV42" i="4"/>
  <c r="AV43" i="4"/>
  <c r="BC166" i="19"/>
  <c r="BC173" i="19"/>
  <c r="BF63" i="19"/>
  <c r="BF147" i="19"/>
  <c r="BF160" i="19" s="1"/>
  <c r="BG14" i="19"/>
  <c r="BG15" i="19"/>
  <c r="BG19" i="19"/>
  <c r="BG23" i="19"/>
  <c r="BG16" i="19"/>
  <c r="BG20" i="19"/>
  <c r="BG17" i="19"/>
  <c r="BG21" i="19"/>
  <c r="BG26" i="19"/>
  <c r="BG25" i="19"/>
  <c r="BG22" i="19"/>
  <c r="BG24" i="19"/>
  <c r="BG18" i="19"/>
  <c r="BG27" i="19"/>
  <c r="BH27" i="19" s="1"/>
  <c r="BH13" i="19"/>
  <c r="AZ181" i="19"/>
  <c r="AZ184" i="19"/>
  <c r="AZ185" i="19"/>
  <c r="AT32" i="4"/>
  <c r="AT52" i="4"/>
  <c r="AX193" i="19"/>
  <c r="AY194" i="19"/>
  <c r="AY190" i="19"/>
  <c r="BK48" i="19"/>
  <c r="BI49" i="19"/>
  <c r="BC172" i="19"/>
  <c r="BC175" i="19"/>
  <c r="BC169" i="19"/>
  <c r="AW193" i="19"/>
  <c r="AW195" i="19" s="1"/>
  <c r="AX192" i="19" s="1"/>
  <c r="AX194" i="19"/>
  <c r="AX190" i="19"/>
  <c r="BF36" i="19"/>
  <c r="BF134" i="19" s="1"/>
  <c r="BF40" i="19"/>
  <c r="BF138" i="19" s="1"/>
  <c r="BF44" i="19"/>
  <c r="BF142" i="19" s="1"/>
  <c r="BF33" i="19"/>
  <c r="BF37" i="19"/>
  <c r="BF135" i="19" s="1"/>
  <c r="BF41" i="19"/>
  <c r="BF139" i="19" s="1"/>
  <c r="BF45" i="19"/>
  <c r="BF143" i="19" s="1"/>
  <c r="BF34" i="19"/>
  <c r="BF132" i="19" s="1"/>
  <c r="BF42" i="19"/>
  <c r="BF140" i="19" s="1"/>
  <c r="BF35" i="19"/>
  <c r="BF133" i="19" s="1"/>
  <c r="BF39" i="19"/>
  <c r="BF137" i="19" s="1"/>
  <c r="BF43" i="19"/>
  <c r="BF141" i="19" s="1"/>
  <c r="BF38" i="19"/>
  <c r="BF136" i="19" s="1"/>
  <c r="BD69" i="19"/>
  <c r="BD164" i="19" s="1"/>
  <c r="BD73" i="19"/>
  <c r="BD168" i="19" s="1"/>
  <c r="BD77" i="19"/>
  <c r="BD172" i="19" s="1"/>
  <c r="BD68" i="19"/>
  <c r="BD74" i="19"/>
  <c r="BD169" i="19" s="1"/>
  <c r="BD79" i="19"/>
  <c r="BD70" i="19"/>
  <c r="BD165" i="19" s="1"/>
  <c r="BD75" i="19"/>
  <c r="BD170" i="19" s="1"/>
  <c r="BD80" i="19"/>
  <c r="BD175" i="19" s="1"/>
  <c r="BD71" i="19"/>
  <c r="BD166" i="19" s="1"/>
  <c r="BD76" i="19"/>
  <c r="BD171" i="19" s="1"/>
  <c r="BD72" i="19"/>
  <c r="BD167" i="19" s="1"/>
  <c r="BD78" i="19"/>
  <c r="BD173" i="19" s="1"/>
  <c r="BG52" i="19"/>
  <c r="BG56" i="19"/>
  <c r="BG60" i="19"/>
  <c r="BG51" i="19"/>
  <c r="BG55" i="19"/>
  <c r="BG59" i="19"/>
  <c r="BG62" i="19"/>
  <c r="BG50" i="19"/>
  <c r="BG53" i="19"/>
  <c r="BG58" i="19"/>
  <c r="BG54" i="19"/>
  <c r="BG57" i="19"/>
  <c r="BG61" i="19"/>
  <c r="BH49" i="19"/>
  <c r="BC168" i="19"/>
  <c r="BC170" i="19"/>
  <c r="BA108" i="4"/>
  <c r="AZ80" i="4"/>
  <c r="AZ89" i="4" s="1"/>
  <c r="BF66" i="19"/>
  <c r="BE67" i="19"/>
  <c r="BE46" i="19"/>
  <c r="BE131" i="19"/>
  <c r="BE144" i="19" s="1"/>
  <c r="BM103" i="4"/>
  <c r="BL74" i="4"/>
  <c r="BC81" i="19"/>
  <c r="BC163" i="19"/>
  <c r="BC164" i="19"/>
  <c r="BA181" i="19"/>
  <c r="BA184" i="19"/>
  <c r="BA185" i="19"/>
  <c r="AU52" i="4"/>
  <c r="AU32" i="4"/>
  <c r="AU34" i="4" s="1"/>
  <c r="BJ12" i="19"/>
  <c r="BI13" i="19"/>
  <c r="F110" i="17"/>
  <c r="F112" i="17"/>
  <c r="F107" i="17"/>
  <c r="BG32" i="19" l="1"/>
  <c r="BH32" i="19" s="1"/>
  <c r="AT61" i="4"/>
  <c r="AT36" i="4"/>
  <c r="AU61" i="4"/>
  <c r="AU36" i="4"/>
  <c r="BJ29" i="19"/>
  <c r="BI30" i="19"/>
  <c r="AW43" i="4"/>
  <c r="AW51" i="4" s="1"/>
  <c r="AX41" i="4"/>
  <c r="AX43" i="4" s="1"/>
  <c r="AX51" i="4" s="1"/>
  <c r="AZ188" i="19"/>
  <c r="BA188" i="19"/>
  <c r="AZ82" i="4"/>
  <c r="AZ139" i="4"/>
  <c r="AZ147" i="4" s="1"/>
  <c r="AP15" i="5"/>
  <c r="AO16" i="5"/>
  <c r="AZ75" i="4"/>
  <c r="BA104" i="4"/>
  <c r="AY90" i="4"/>
  <c r="BE187" i="19" s="1"/>
  <c r="AY76" i="4"/>
  <c r="AY88" i="4" s="1"/>
  <c r="AW50" i="4"/>
  <c r="AV44" i="4"/>
  <c r="AX195" i="19"/>
  <c r="AY192" i="19" s="1"/>
  <c r="BK12" i="19"/>
  <c r="BJ13" i="19"/>
  <c r="BG66" i="19"/>
  <c r="BF67" i="19"/>
  <c r="BG156" i="19"/>
  <c r="BH156" i="19" s="1"/>
  <c r="BH59" i="19"/>
  <c r="BG120" i="19"/>
  <c r="BH120" i="19" s="1"/>
  <c r="BH19" i="19"/>
  <c r="BG158" i="19"/>
  <c r="BH158" i="19" s="1"/>
  <c r="BH61" i="19"/>
  <c r="BG152" i="19"/>
  <c r="BH152" i="19" s="1"/>
  <c r="BH55" i="19"/>
  <c r="BG149" i="19"/>
  <c r="BH149" i="19" s="1"/>
  <c r="BH52" i="19"/>
  <c r="BD174" i="19"/>
  <c r="BG126" i="19"/>
  <c r="BH126" i="19" s="1"/>
  <c r="BH25" i="19"/>
  <c r="BG121" i="19"/>
  <c r="BH121" i="19" s="1"/>
  <c r="BH20" i="19"/>
  <c r="BG116" i="19"/>
  <c r="BH116" i="19" s="1"/>
  <c r="BH15" i="19"/>
  <c r="BM74" i="4"/>
  <c r="BN103" i="4"/>
  <c r="BG154" i="19"/>
  <c r="BH154" i="19" s="1"/>
  <c r="BH57" i="19"/>
  <c r="BG63" i="19"/>
  <c r="BH63" i="19" s="1"/>
  <c r="BG147" i="19"/>
  <c r="BH50" i="19"/>
  <c r="BG148" i="19"/>
  <c r="BH148" i="19" s="1"/>
  <c r="BH51" i="19"/>
  <c r="BI50" i="19"/>
  <c r="BI54" i="19"/>
  <c r="BI58" i="19"/>
  <c r="BI62" i="19"/>
  <c r="BI53" i="19"/>
  <c r="BI57" i="19"/>
  <c r="BI61" i="19"/>
  <c r="BI51" i="19"/>
  <c r="BI55" i="19"/>
  <c r="BI59" i="19"/>
  <c r="BI56" i="19"/>
  <c r="BI60" i="19"/>
  <c r="BI52" i="19"/>
  <c r="BG119" i="19"/>
  <c r="BH119" i="19" s="1"/>
  <c r="BH18" i="19"/>
  <c r="BG127" i="19"/>
  <c r="BH127" i="19" s="1"/>
  <c r="BH26" i="19"/>
  <c r="BG117" i="19"/>
  <c r="BH117" i="19" s="1"/>
  <c r="BH16" i="19"/>
  <c r="BG115" i="19"/>
  <c r="BH14" i="19"/>
  <c r="AV50" i="4"/>
  <c r="BB178" i="19"/>
  <c r="BG155" i="19"/>
  <c r="BH155" i="19" s="1"/>
  <c r="BH58" i="19"/>
  <c r="BG153" i="19"/>
  <c r="BH153" i="19" s="1"/>
  <c r="BH56" i="19"/>
  <c r="BF46" i="19"/>
  <c r="BF131" i="19"/>
  <c r="BF144" i="19" s="1"/>
  <c r="BG123" i="19"/>
  <c r="BH123" i="19" s="1"/>
  <c r="BH22" i="19"/>
  <c r="BG118" i="19"/>
  <c r="BH118" i="19" s="1"/>
  <c r="BH17" i="19"/>
  <c r="BJ53" i="19"/>
  <c r="BJ150" i="19" s="1"/>
  <c r="BJ57" i="19"/>
  <c r="BJ154" i="19" s="1"/>
  <c r="BJ61" i="19"/>
  <c r="BJ158" i="19" s="1"/>
  <c r="BJ50" i="19"/>
  <c r="BJ54" i="19"/>
  <c r="BJ151" i="19" s="1"/>
  <c r="BJ58" i="19"/>
  <c r="BJ155" i="19" s="1"/>
  <c r="BJ62" i="19"/>
  <c r="BJ159" i="19" s="1"/>
  <c r="BJ52" i="19"/>
  <c r="BJ149" i="19" s="1"/>
  <c r="BJ59" i="19"/>
  <c r="BJ156" i="19" s="1"/>
  <c r="BJ56" i="19"/>
  <c r="BJ153" i="19" s="1"/>
  <c r="BJ60" i="19"/>
  <c r="BJ157" i="19" s="1"/>
  <c r="BJ51" i="19"/>
  <c r="BJ148" i="19" s="1"/>
  <c r="BJ55" i="19"/>
  <c r="BJ152" i="19" s="1"/>
  <c r="BA80" i="4"/>
  <c r="BA89" i="4" s="1"/>
  <c r="BB89" i="4" s="1"/>
  <c r="BC108" i="4"/>
  <c r="BB108" i="4"/>
  <c r="F111" i="17" s="1"/>
  <c r="BG150" i="19"/>
  <c r="BH150" i="19" s="1"/>
  <c r="BH53" i="19"/>
  <c r="BI17" i="19"/>
  <c r="BI21" i="19"/>
  <c r="BI14" i="19"/>
  <c r="BI18" i="19"/>
  <c r="BI15" i="19"/>
  <c r="BI19" i="19"/>
  <c r="BI23" i="19"/>
  <c r="BI24" i="19"/>
  <c r="BI27" i="19"/>
  <c r="BI25" i="19"/>
  <c r="BI16" i="19"/>
  <c r="BI20" i="19"/>
  <c r="BI22" i="19"/>
  <c r="BI26" i="19"/>
  <c r="BC176" i="19"/>
  <c r="BC178" i="19" s="1"/>
  <c r="BE68" i="19"/>
  <c r="BE72" i="19"/>
  <c r="BE167" i="19" s="1"/>
  <c r="BE76" i="19"/>
  <c r="BE171" i="19" s="1"/>
  <c r="BE80" i="19"/>
  <c r="BE175" i="19" s="1"/>
  <c r="BE73" i="19"/>
  <c r="BE168" i="19" s="1"/>
  <c r="BE78" i="19"/>
  <c r="BE173" i="19" s="1"/>
  <c r="BE69" i="19"/>
  <c r="BE164" i="19" s="1"/>
  <c r="BE74" i="19"/>
  <c r="BE169" i="19" s="1"/>
  <c r="BE79" i="19"/>
  <c r="BE174" i="19" s="1"/>
  <c r="BE70" i="19"/>
  <c r="BE165" i="19" s="1"/>
  <c r="BE75" i="19"/>
  <c r="BE170" i="19" s="1"/>
  <c r="BE71" i="19"/>
  <c r="BE166" i="19" s="1"/>
  <c r="BE77" i="19"/>
  <c r="BE172" i="19" s="1"/>
  <c r="BI32" i="19"/>
  <c r="BG151" i="19"/>
  <c r="BH151" i="19" s="1"/>
  <c r="BH54" i="19"/>
  <c r="BG159" i="19"/>
  <c r="BH159" i="19" s="1"/>
  <c r="BH62" i="19"/>
  <c r="BG157" i="19"/>
  <c r="BH157" i="19" s="1"/>
  <c r="BH60" i="19"/>
  <c r="BD81" i="19"/>
  <c r="BD163" i="19"/>
  <c r="BM48" i="19"/>
  <c r="BK49" i="19"/>
  <c r="AT34" i="4"/>
  <c r="BG125" i="19"/>
  <c r="BH125" i="19" s="1"/>
  <c r="BH24" i="19"/>
  <c r="BG122" i="19"/>
  <c r="BH122" i="19" s="1"/>
  <c r="BH21" i="19"/>
  <c r="BG124" i="19"/>
  <c r="BH124" i="19" s="1"/>
  <c r="BH23" i="19"/>
  <c r="AV51" i="4"/>
  <c r="BN48" i="19"/>
  <c r="BL49" i="19"/>
  <c r="G91" i="17"/>
  <c r="BK29" i="19" l="1"/>
  <c r="BJ30" i="19"/>
  <c r="AW44" i="4"/>
  <c r="AX42" i="4"/>
  <c r="AX50" i="4" s="1"/>
  <c r="AY41" i="4"/>
  <c r="AY43" i="4" s="1"/>
  <c r="BA139" i="4"/>
  <c r="BA147" i="4" s="1"/>
  <c r="AQ15" i="5"/>
  <c r="AP16" i="5"/>
  <c r="AZ90" i="4"/>
  <c r="BF187" i="19" s="1"/>
  <c r="AZ76" i="4"/>
  <c r="AZ88" i="4" s="1"/>
  <c r="BC104" i="4"/>
  <c r="BA75" i="4"/>
  <c r="BB104" i="4"/>
  <c r="F109" i="17" s="1"/>
  <c r="BO48" i="19"/>
  <c r="BM49" i="19"/>
  <c r="BI117" i="19"/>
  <c r="BI115" i="19"/>
  <c r="BN74" i="4"/>
  <c r="BO103" i="4"/>
  <c r="BJ16" i="19"/>
  <c r="BJ117" i="19" s="1"/>
  <c r="BJ20" i="19"/>
  <c r="BJ121" i="19" s="1"/>
  <c r="BJ17" i="19"/>
  <c r="BJ118" i="19" s="1"/>
  <c r="BJ14" i="19"/>
  <c r="BJ115" i="19" s="1"/>
  <c r="BJ18" i="19"/>
  <c r="BJ119" i="19" s="1"/>
  <c r="BJ21" i="19"/>
  <c r="BJ122" i="19" s="1"/>
  <c r="BJ19" i="19"/>
  <c r="BJ120" i="19" s="1"/>
  <c r="BJ22" i="19"/>
  <c r="BJ123" i="19" s="1"/>
  <c r="BJ23" i="19"/>
  <c r="BJ124" i="19" s="1"/>
  <c r="BJ24" i="19"/>
  <c r="BJ125" i="19" s="1"/>
  <c r="BJ27" i="19"/>
  <c r="BJ26" i="19"/>
  <c r="BJ127" i="19" s="1"/>
  <c r="BJ15" i="19"/>
  <c r="BJ116" i="19" s="1"/>
  <c r="BJ25" i="19"/>
  <c r="BJ126" i="19" s="1"/>
  <c r="BN49" i="19"/>
  <c r="BP48" i="19"/>
  <c r="BD176" i="19"/>
  <c r="BD178" i="19" s="1"/>
  <c r="BI127" i="19"/>
  <c r="BI126" i="19"/>
  <c r="BI120" i="19"/>
  <c r="BI122" i="19"/>
  <c r="BD108" i="4"/>
  <c r="BC80" i="4"/>
  <c r="BC89" i="4" s="1"/>
  <c r="BI157" i="19"/>
  <c r="BI148" i="19"/>
  <c r="BI150" i="19"/>
  <c r="BI63" i="19"/>
  <c r="BI147" i="19"/>
  <c r="BL12" i="19"/>
  <c r="BK13" i="19"/>
  <c r="BI152" i="19"/>
  <c r="BJ32" i="19"/>
  <c r="BI123" i="19"/>
  <c r="BI116" i="19"/>
  <c r="BI118" i="19"/>
  <c r="BA82" i="4"/>
  <c r="BB80" i="4"/>
  <c r="BJ147" i="19"/>
  <c r="BJ160" i="19" s="1"/>
  <c r="BJ63" i="19"/>
  <c r="BI153" i="19"/>
  <c r="BI159" i="19"/>
  <c r="BG160" i="19"/>
  <c r="BH147" i="19"/>
  <c r="BG35" i="19"/>
  <c r="BG39" i="19"/>
  <c r="BG43" i="19"/>
  <c r="BG36" i="19"/>
  <c r="BG40" i="19"/>
  <c r="BG44" i="19"/>
  <c r="BG33" i="19"/>
  <c r="BG41" i="19"/>
  <c r="BG34" i="19"/>
  <c r="BG38" i="19"/>
  <c r="BG42" i="19"/>
  <c r="BG45" i="19"/>
  <c r="BG37" i="19"/>
  <c r="BF71" i="19"/>
  <c r="BF166" i="19" s="1"/>
  <c r="BF75" i="19"/>
  <c r="BF170" i="19" s="1"/>
  <c r="BF79" i="19"/>
  <c r="BF174" i="19" s="1"/>
  <c r="BF72" i="19"/>
  <c r="BF167" i="19" s="1"/>
  <c r="BF77" i="19"/>
  <c r="BF172" i="19" s="1"/>
  <c r="BF68" i="19"/>
  <c r="BF73" i="19"/>
  <c r="BF168" i="19" s="1"/>
  <c r="BF78" i="19"/>
  <c r="BF173" i="19" s="1"/>
  <c r="BF69" i="19"/>
  <c r="BF164" i="19" s="1"/>
  <c r="BF74" i="19"/>
  <c r="BF169" i="19" s="1"/>
  <c r="BF80" i="19"/>
  <c r="BF175" i="19" s="1"/>
  <c r="BF70" i="19"/>
  <c r="BF165" i="19" s="1"/>
  <c r="BF76" i="19"/>
  <c r="BF171" i="19" s="1"/>
  <c r="BL51" i="19"/>
  <c r="BL148" i="19" s="1"/>
  <c r="BL55" i="19"/>
  <c r="BL152" i="19" s="1"/>
  <c r="BL59" i="19"/>
  <c r="BL156" i="19" s="1"/>
  <c r="BL52" i="19"/>
  <c r="BL149" i="19" s="1"/>
  <c r="BL56" i="19"/>
  <c r="BL153" i="19" s="1"/>
  <c r="BL60" i="19"/>
  <c r="BL157" i="19" s="1"/>
  <c r="BL54" i="19"/>
  <c r="BL151" i="19" s="1"/>
  <c r="BL57" i="19"/>
  <c r="BL154" i="19" s="1"/>
  <c r="BL58" i="19"/>
  <c r="BL155" i="19" s="1"/>
  <c r="BL61" i="19"/>
  <c r="BL158" i="19" s="1"/>
  <c r="BL62" i="19"/>
  <c r="BL159" i="19" s="1"/>
  <c r="BL50" i="19"/>
  <c r="BL53" i="19"/>
  <c r="BL150" i="19" s="1"/>
  <c r="AY193" i="19"/>
  <c r="AY195" i="19" s="1"/>
  <c r="AZ192" i="19" s="1"/>
  <c r="AZ194" i="19"/>
  <c r="AZ190" i="19"/>
  <c r="BC181" i="19"/>
  <c r="BC184" i="19"/>
  <c r="BC185" i="19"/>
  <c r="AW32" i="4"/>
  <c r="AW34" i="4" s="1"/>
  <c r="AW52" i="4"/>
  <c r="BI124" i="19"/>
  <c r="BI149" i="19"/>
  <c r="BI154" i="19"/>
  <c r="BI151" i="19"/>
  <c r="AZ193" i="19"/>
  <c r="BA194" i="19"/>
  <c r="BA190" i="19"/>
  <c r="BK52" i="19"/>
  <c r="BK149" i="19" s="1"/>
  <c r="BK56" i="19"/>
  <c r="BK153" i="19" s="1"/>
  <c r="BK60" i="19"/>
  <c r="BK157" i="19" s="1"/>
  <c r="BK53" i="19"/>
  <c r="BK150" i="19" s="1"/>
  <c r="BK57" i="19"/>
  <c r="BK154" i="19" s="1"/>
  <c r="BK61" i="19"/>
  <c r="BK158" i="19" s="1"/>
  <c r="BK55" i="19"/>
  <c r="BK152" i="19" s="1"/>
  <c r="BK58" i="19"/>
  <c r="BK155" i="19" s="1"/>
  <c r="BK59" i="19"/>
  <c r="BK156" i="19" s="1"/>
  <c r="BK62" i="19"/>
  <c r="BK159" i="19" s="1"/>
  <c r="BK50" i="19"/>
  <c r="BK51" i="19"/>
  <c r="BK148" i="19" s="1"/>
  <c r="BK54" i="19"/>
  <c r="BK151" i="19" s="1"/>
  <c r="BE163" i="19"/>
  <c r="BE176" i="19" s="1"/>
  <c r="BE81" i="19"/>
  <c r="BI121" i="19"/>
  <c r="BI125" i="19"/>
  <c r="BI119" i="19"/>
  <c r="BB185" i="19"/>
  <c r="AV32" i="4"/>
  <c r="BB184" i="19"/>
  <c r="AV52" i="4"/>
  <c r="BB181" i="19"/>
  <c r="BG128" i="19"/>
  <c r="BH115" i="19"/>
  <c r="BI156" i="19"/>
  <c r="BI158" i="19"/>
  <c r="BI155" i="19"/>
  <c r="BG67" i="19"/>
  <c r="BI66" i="19"/>
  <c r="BJ66" i="19"/>
  <c r="BH66" i="19"/>
  <c r="BE178" i="19" l="1"/>
  <c r="BE181" i="19" s="1"/>
  <c r="BH128" i="19"/>
  <c r="BH160" i="19"/>
  <c r="AW61" i="4"/>
  <c r="AW36" i="4"/>
  <c r="AV61" i="4"/>
  <c r="AV36" i="4"/>
  <c r="AY42" i="4"/>
  <c r="AY50" i="4" s="1"/>
  <c r="BL29" i="19"/>
  <c r="BK30" i="19"/>
  <c r="BK32" i="19" s="1"/>
  <c r="AX44" i="4"/>
  <c r="AZ41" i="4"/>
  <c r="BB41" i="4" s="1"/>
  <c r="BC188" i="19"/>
  <c r="BB188" i="19"/>
  <c r="BC139" i="4"/>
  <c r="AR15" i="5"/>
  <c r="AQ16" i="5"/>
  <c r="BA90" i="4"/>
  <c r="BB90" i="4" s="1"/>
  <c r="BA76" i="4"/>
  <c r="BB76" i="4" s="1"/>
  <c r="BB75" i="4"/>
  <c r="BC75" i="4"/>
  <c r="BD104" i="4"/>
  <c r="BG137" i="19"/>
  <c r="BH137" i="19" s="1"/>
  <c r="BH39" i="19"/>
  <c r="BC82" i="4"/>
  <c r="BI128" i="19"/>
  <c r="BM50" i="19"/>
  <c r="BM54" i="19"/>
  <c r="BM151" i="19" s="1"/>
  <c r="BM58" i="19"/>
  <c r="BM155" i="19" s="1"/>
  <c r="BM62" i="19"/>
  <c r="BM159" i="19" s="1"/>
  <c r="BM51" i="19"/>
  <c r="BM55" i="19"/>
  <c r="BM152" i="19" s="1"/>
  <c r="BM59" i="19"/>
  <c r="BM156" i="19" s="1"/>
  <c r="BM52" i="19"/>
  <c r="BM149" i="19" s="1"/>
  <c r="BM56" i="19"/>
  <c r="BM153" i="19" s="1"/>
  <c r="BM60" i="19"/>
  <c r="BM157" i="19" s="1"/>
  <c r="BM53" i="19"/>
  <c r="BM150" i="19" s="1"/>
  <c r="BM57" i="19"/>
  <c r="BM61" i="19"/>
  <c r="BK63" i="19"/>
  <c r="BK147" i="19"/>
  <c r="BK160" i="19" s="1"/>
  <c r="BG142" i="19"/>
  <c r="BH142" i="19" s="1"/>
  <c r="BH44" i="19"/>
  <c r="BB82" i="4"/>
  <c r="BG135" i="19"/>
  <c r="BH135" i="19" s="1"/>
  <c r="BH37" i="19"/>
  <c r="BG138" i="19"/>
  <c r="BH138" i="19" s="1"/>
  <c r="BH40" i="19"/>
  <c r="BJ36" i="19"/>
  <c r="BJ134" i="19" s="1"/>
  <c r="BJ40" i="19"/>
  <c r="BJ138" i="19" s="1"/>
  <c r="BJ44" i="19"/>
  <c r="BJ142" i="19" s="1"/>
  <c r="BJ33" i="19"/>
  <c r="BJ37" i="19"/>
  <c r="BJ135" i="19" s="1"/>
  <c r="BJ41" i="19"/>
  <c r="BJ139" i="19" s="1"/>
  <c r="BJ45" i="19"/>
  <c r="BJ143" i="19" s="1"/>
  <c r="BJ38" i="19"/>
  <c r="BJ136" i="19" s="1"/>
  <c r="BJ39" i="19"/>
  <c r="BJ137" i="19" s="1"/>
  <c r="BJ34" i="19"/>
  <c r="BJ132" i="19" s="1"/>
  <c r="BJ35" i="19"/>
  <c r="BJ133" i="19" s="1"/>
  <c r="BJ42" i="19"/>
  <c r="BJ140" i="19" s="1"/>
  <c r="BJ43" i="19"/>
  <c r="BJ141" i="19" s="1"/>
  <c r="BE108" i="4"/>
  <c r="BD80" i="4"/>
  <c r="BD89" i="4" s="1"/>
  <c r="BD181" i="19"/>
  <c r="BD184" i="19"/>
  <c r="BD185" i="19"/>
  <c r="AX32" i="4"/>
  <c r="AX34" i="4" s="1"/>
  <c r="AX52" i="4"/>
  <c r="BQ48" i="19"/>
  <c r="BO49" i="19"/>
  <c r="AZ195" i="19"/>
  <c r="BA192" i="19" s="1"/>
  <c r="BG132" i="19"/>
  <c r="BH132" i="19" s="1"/>
  <c r="BH34" i="19"/>
  <c r="BJ67" i="19"/>
  <c r="BL66" i="19"/>
  <c r="BG139" i="19"/>
  <c r="BH139" i="19" s="1"/>
  <c r="BH41" i="19"/>
  <c r="BG134" i="19"/>
  <c r="BH134" i="19" s="1"/>
  <c r="BH36" i="19"/>
  <c r="BK15" i="19"/>
  <c r="BK19" i="19"/>
  <c r="BK23" i="19"/>
  <c r="BK16" i="19"/>
  <c r="BK117" i="19" s="1"/>
  <c r="BK20" i="19"/>
  <c r="BK121" i="19" s="1"/>
  <c r="BK17" i="19"/>
  <c r="BK26" i="19"/>
  <c r="BK22" i="19"/>
  <c r="BK18" i="19"/>
  <c r="BK24" i="19"/>
  <c r="BK125" i="19" s="1"/>
  <c r="BK27" i="19"/>
  <c r="BK14" i="19"/>
  <c r="BK25" i="19"/>
  <c r="BK126" i="19" s="1"/>
  <c r="BK21" i="19"/>
  <c r="BK122" i="19" s="1"/>
  <c r="BI160" i="19"/>
  <c r="BI33" i="19"/>
  <c r="BI37" i="19"/>
  <c r="BI41" i="19"/>
  <c r="BI45" i="19"/>
  <c r="BI34" i="19"/>
  <c r="BI38" i="19"/>
  <c r="BI42" i="19"/>
  <c r="BI39" i="19"/>
  <c r="BI40" i="19"/>
  <c r="BI35" i="19"/>
  <c r="BI36" i="19"/>
  <c r="BI43" i="19"/>
  <c r="BI44" i="19"/>
  <c r="BR48" i="19"/>
  <c r="BP49" i="19"/>
  <c r="BJ128" i="19"/>
  <c r="BG70" i="19"/>
  <c r="BG74" i="19"/>
  <c r="BG78" i="19"/>
  <c r="BG71" i="19"/>
  <c r="BG76" i="19"/>
  <c r="BG72" i="19"/>
  <c r="BG77" i="19"/>
  <c r="BG79" i="19"/>
  <c r="BG69" i="19"/>
  <c r="BG75" i="19"/>
  <c r="BG80" i="19"/>
  <c r="BG73" i="19"/>
  <c r="BG68" i="19"/>
  <c r="BH67" i="19"/>
  <c r="BG136" i="19"/>
  <c r="BH136" i="19" s="1"/>
  <c r="BH38" i="19"/>
  <c r="AV34" i="4"/>
  <c r="BG133" i="19"/>
  <c r="BH133" i="19" s="1"/>
  <c r="BH35" i="19"/>
  <c r="BF81" i="19"/>
  <c r="BF163" i="19"/>
  <c r="BF176" i="19" s="1"/>
  <c r="BF178" i="19" s="1"/>
  <c r="BG143" i="19"/>
  <c r="BH143" i="19" s="1"/>
  <c r="BH45" i="19"/>
  <c r="BK66" i="19"/>
  <c r="BI67" i="19"/>
  <c r="AY51" i="4"/>
  <c r="BL63" i="19"/>
  <c r="BL147" i="19"/>
  <c r="BL160" i="19" s="1"/>
  <c r="BG140" i="19"/>
  <c r="BH140" i="19" s="1"/>
  <c r="BH42" i="19"/>
  <c r="BG46" i="19"/>
  <c r="BH46" i="19" s="1"/>
  <c r="BG131" i="19"/>
  <c r="BH33" i="19"/>
  <c r="BG141" i="19"/>
  <c r="BH141" i="19" s="1"/>
  <c r="BH43" i="19"/>
  <c r="BM12" i="19"/>
  <c r="BL13" i="19"/>
  <c r="BN53" i="19"/>
  <c r="BN150" i="19" s="1"/>
  <c r="BN57" i="19"/>
  <c r="BN154" i="19" s="1"/>
  <c r="BN61" i="19"/>
  <c r="BN158" i="19" s="1"/>
  <c r="BN50" i="19"/>
  <c r="BN54" i="19"/>
  <c r="BN151" i="19" s="1"/>
  <c r="BN58" i="19"/>
  <c r="BN155" i="19" s="1"/>
  <c r="BN62" i="19"/>
  <c r="BN159" i="19" s="1"/>
  <c r="BN51" i="19"/>
  <c r="BN148" i="19" s="1"/>
  <c r="BN55" i="19"/>
  <c r="BN152" i="19" s="1"/>
  <c r="BN59" i="19"/>
  <c r="BN156" i="19" s="1"/>
  <c r="BN52" i="19"/>
  <c r="BN149" i="19" s="1"/>
  <c r="BN60" i="19"/>
  <c r="BN157" i="19" s="1"/>
  <c r="BN56" i="19"/>
  <c r="BN153" i="19" s="1"/>
  <c r="BO74" i="4"/>
  <c r="G44" i="17"/>
  <c r="AY52" i="4" l="1"/>
  <c r="AY36" i="4" s="1"/>
  <c r="BE185" i="19"/>
  <c r="BE184" i="19"/>
  <c r="AY32" i="4"/>
  <c r="AY34" i="4" s="1"/>
  <c r="BK115" i="19"/>
  <c r="AX61" i="4"/>
  <c r="AX36" i="4"/>
  <c r="AY44" i="4"/>
  <c r="BM29" i="19"/>
  <c r="BL30" i="19"/>
  <c r="AZ43" i="4"/>
  <c r="AZ51" i="4" s="1"/>
  <c r="BA88" i="4"/>
  <c r="AZ42" i="4"/>
  <c r="BB42" i="4" s="1"/>
  <c r="BG187" i="19"/>
  <c r="BH187" i="19" s="1"/>
  <c r="BD188" i="19"/>
  <c r="BD82" i="4"/>
  <c r="BC147" i="4"/>
  <c r="AS15" i="5"/>
  <c r="AR16" i="5"/>
  <c r="BC90" i="4"/>
  <c r="BC76" i="4"/>
  <c r="BC88" i="4" s="1"/>
  <c r="BD75" i="4"/>
  <c r="BE104" i="4"/>
  <c r="BG144" i="19"/>
  <c r="BH131" i="19"/>
  <c r="BF185" i="19"/>
  <c r="AZ32" i="4"/>
  <c r="AZ34" i="4" s="1"/>
  <c r="BF181" i="19"/>
  <c r="BF184" i="19"/>
  <c r="AZ52" i="4"/>
  <c r="AZ36" i="4" s="1"/>
  <c r="BG81" i="19"/>
  <c r="BH81" i="19" s="1"/>
  <c r="BG163" i="19"/>
  <c r="BH68" i="19"/>
  <c r="BG164" i="19"/>
  <c r="BH164" i="19" s="1"/>
  <c r="BH69" i="19"/>
  <c r="BG171" i="19"/>
  <c r="BH171" i="19" s="1"/>
  <c r="BH76" i="19"/>
  <c r="BG165" i="19"/>
  <c r="BH165" i="19" s="1"/>
  <c r="BH70" i="19"/>
  <c r="BR49" i="19"/>
  <c r="BT48" i="19"/>
  <c r="BI133" i="19"/>
  <c r="BI140" i="19"/>
  <c r="BI139" i="19"/>
  <c r="BK127" i="19"/>
  <c r="BK124" i="19"/>
  <c r="BJ71" i="19"/>
  <c r="BJ166" i="19" s="1"/>
  <c r="BJ75" i="19"/>
  <c r="BJ170" i="19" s="1"/>
  <c r="BJ79" i="19"/>
  <c r="BJ174" i="19" s="1"/>
  <c r="BJ68" i="19"/>
  <c r="BJ73" i="19"/>
  <c r="BJ168" i="19" s="1"/>
  <c r="BJ78" i="19"/>
  <c r="BJ173" i="19" s="1"/>
  <c r="BJ69" i="19"/>
  <c r="BJ164" i="19" s="1"/>
  <c r="BJ74" i="19"/>
  <c r="BJ169" i="19" s="1"/>
  <c r="BJ80" i="19"/>
  <c r="BJ175" i="19" s="1"/>
  <c r="BJ70" i="19"/>
  <c r="BJ165" i="19" s="1"/>
  <c r="BJ72" i="19"/>
  <c r="BJ167" i="19" s="1"/>
  <c r="BJ77" i="19"/>
  <c r="BJ172" i="19" s="1"/>
  <c r="BJ76" i="19"/>
  <c r="BJ171" i="19" s="1"/>
  <c r="BA41" i="4"/>
  <c r="BM158" i="19"/>
  <c r="BM148" i="19"/>
  <c r="BM63" i="19"/>
  <c r="BM147" i="19"/>
  <c r="BB193" i="19"/>
  <c r="BC194" i="19"/>
  <c r="BC190" i="19"/>
  <c r="BG168" i="19"/>
  <c r="BH168" i="19" s="1"/>
  <c r="BH73" i="19"/>
  <c r="BG174" i="19"/>
  <c r="BH174" i="19" s="1"/>
  <c r="BH79" i="19"/>
  <c r="BG166" i="19"/>
  <c r="BH166" i="19" s="1"/>
  <c r="BH71" i="19"/>
  <c r="BI142" i="19"/>
  <c r="BI138" i="19"/>
  <c r="BI136" i="19"/>
  <c r="BI135" i="19"/>
  <c r="BK118" i="19"/>
  <c r="BK120" i="19"/>
  <c r="BM154" i="19"/>
  <c r="BA193" i="19"/>
  <c r="BA195" i="19" s="1"/>
  <c r="BB192" i="19" s="1"/>
  <c r="BB194" i="19"/>
  <c r="BB190" i="19"/>
  <c r="BG175" i="19"/>
  <c r="BH175" i="19" s="1"/>
  <c r="BH80" i="19"/>
  <c r="BG172" i="19"/>
  <c r="BH172" i="19" s="1"/>
  <c r="BH77" i="19"/>
  <c r="BG173" i="19"/>
  <c r="BH173" i="19" s="1"/>
  <c r="BH78" i="19"/>
  <c r="BI141" i="19"/>
  <c r="BI132" i="19"/>
  <c r="BI46" i="19"/>
  <c r="BI131" i="19"/>
  <c r="BK119" i="19"/>
  <c r="BK116" i="19"/>
  <c r="BO52" i="19"/>
  <c r="BO56" i="19"/>
  <c r="BO153" i="19" s="1"/>
  <c r="BO60" i="19"/>
  <c r="BO157" i="19" s="1"/>
  <c r="BO53" i="19"/>
  <c r="BO150" i="19" s="1"/>
  <c r="BO57" i="19"/>
  <c r="BO154" i="19" s="1"/>
  <c r="BO61" i="19"/>
  <c r="BO158" i="19" s="1"/>
  <c r="BO50" i="19"/>
  <c r="BO54" i="19"/>
  <c r="BO151" i="19" s="1"/>
  <c r="BO58" i="19"/>
  <c r="BO155" i="19" s="1"/>
  <c r="BO62" i="19"/>
  <c r="BO159" i="19" s="1"/>
  <c r="BO51" i="19"/>
  <c r="BO148" i="19" s="1"/>
  <c r="BO55" i="19"/>
  <c r="BO152" i="19" s="1"/>
  <c r="BO59" i="19"/>
  <c r="BO156" i="19" s="1"/>
  <c r="BE80" i="4"/>
  <c r="BE89" i="4" s="1"/>
  <c r="BF108" i="4"/>
  <c r="BJ46" i="19"/>
  <c r="BJ131" i="19"/>
  <c r="BJ144" i="19" s="1"/>
  <c r="BK35" i="19"/>
  <c r="BK133" i="19" s="1"/>
  <c r="BK39" i="19"/>
  <c r="BK137" i="19" s="1"/>
  <c r="BK43" i="19"/>
  <c r="BK141" i="19" s="1"/>
  <c r="BK36" i="19"/>
  <c r="BK134" i="19" s="1"/>
  <c r="BK40" i="19"/>
  <c r="BK138" i="19" s="1"/>
  <c r="BK44" i="19"/>
  <c r="BK142" i="19" s="1"/>
  <c r="BK37" i="19"/>
  <c r="BK135" i="19" s="1"/>
  <c r="BK45" i="19"/>
  <c r="BK143" i="19" s="1"/>
  <c r="BK38" i="19"/>
  <c r="BK136" i="19" s="1"/>
  <c r="BK33" i="19"/>
  <c r="BK34" i="19"/>
  <c r="BK132" i="19" s="1"/>
  <c r="BK41" i="19"/>
  <c r="BK139" i="19" s="1"/>
  <c r="BK42" i="19"/>
  <c r="BK140" i="19" s="1"/>
  <c r="BL14" i="19"/>
  <c r="BL18" i="19"/>
  <c r="BL119" i="19" s="1"/>
  <c r="BL22" i="19"/>
  <c r="BL123" i="19" s="1"/>
  <c r="BL15" i="19"/>
  <c r="BL116" i="19" s="1"/>
  <c r="BL16" i="19"/>
  <c r="BL20" i="19"/>
  <c r="BL25" i="19"/>
  <c r="BL19" i="19"/>
  <c r="BL120" i="19" s="1"/>
  <c r="BL26" i="19"/>
  <c r="BL127" i="19" s="1"/>
  <c r="BL21" i="19"/>
  <c r="BL24" i="19"/>
  <c r="BL17" i="19"/>
  <c r="BL118" i="19" s="1"/>
  <c r="BL27" i="19"/>
  <c r="BL23" i="19"/>
  <c r="BL124" i="19" s="1"/>
  <c r="BK67" i="19"/>
  <c r="BM66" i="19"/>
  <c r="BN12" i="19"/>
  <c r="BM13" i="19"/>
  <c r="BN147" i="19"/>
  <c r="BN160" i="19" s="1"/>
  <c r="BN63" i="19"/>
  <c r="BI68" i="19"/>
  <c r="BI72" i="19"/>
  <c r="BI76" i="19"/>
  <c r="BI80" i="19"/>
  <c r="BI69" i="19"/>
  <c r="BI74" i="19"/>
  <c r="BI79" i="19"/>
  <c r="BI70" i="19"/>
  <c r="BI75" i="19"/>
  <c r="BI73" i="19"/>
  <c r="BI78" i="19"/>
  <c r="BI71" i="19"/>
  <c r="BI77" i="19"/>
  <c r="BG170" i="19"/>
  <c r="BH170" i="19" s="1"/>
  <c r="BH75" i="19"/>
  <c r="BG167" i="19"/>
  <c r="BH167" i="19" s="1"/>
  <c r="BH72" i="19"/>
  <c r="BG169" i="19"/>
  <c r="BH169" i="19" s="1"/>
  <c r="BH74" i="19"/>
  <c r="BP51" i="19"/>
  <c r="BP148" i="19" s="1"/>
  <c r="BP55" i="19"/>
  <c r="BP152" i="19" s="1"/>
  <c r="BP59" i="19"/>
  <c r="BP156" i="19" s="1"/>
  <c r="BP53" i="19"/>
  <c r="BP150" i="19" s="1"/>
  <c r="BP57" i="19"/>
  <c r="BP154" i="19" s="1"/>
  <c r="BP61" i="19"/>
  <c r="BP158" i="19" s="1"/>
  <c r="BP50" i="19"/>
  <c r="BP60" i="19"/>
  <c r="BP157" i="19" s="1"/>
  <c r="BP54" i="19"/>
  <c r="BP151" i="19" s="1"/>
  <c r="BP52" i="19"/>
  <c r="BP149" i="19" s="1"/>
  <c r="BP58" i="19"/>
  <c r="BP155" i="19" s="1"/>
  <c r="BP62" i="19"/>
  <c r="BP159" i="19" s="1"/>
  <c r="BP56" i="19"/>
  <c r="BP153" i="19" s="1"/>
  <c r="BI134" i="19"/>
  <c r="BI137" i="19"/>
  <c r="BI143" i="19"/>
  <c r="BK123" i="19"/>
  <c r="BL67" i="19"/>
  <c r="BN66" i="19"/>
  <c r="BS48" i="19"/>
  <c r="BS49" i="19" s="1"/>
  <c r="BQ49" i="19"/>
  <c r="AY61" i="4" l="1"/>
  <c r="BE188" i="19"/>
  <c r="BE194" i="19" s="1"/>
  <c r="BH144" i="19"/>
  <c r="BN29" i="19"/>
  <c r="BM30" i="19"/>
  <c r="BL32" i="19"/>
  <c r="BB43" i="4"/>
  <c r="BB88" i="4"/>
  <c r="BI187" i="19"/>
  <c r="AZ44" i="4"/>
  <c r="BB44" i="4" s="1"/>
  <c r="AZ50" i="4"/>
  <c r="BF188" i="19"/>
  <c r="BE82" i="4"/>
  <c r="BE139" i="4"/>
  <c r="BE147" i="4" s="1"/>
  <c r="BD139" i="4"/>
  <c r="AT15" i="5"/>
  <c r="AS16" i="5"/>
  <c r="BE75" i="4"/>
  <c r="BF104" i="4"/>
  <c r="BD90" i="4"/>
  <c r="BJ187" i="19" s="1"/>
  <c r="BD76" i="4"/>
  <c r="BK128" i="19"/>
  <c r="BB195" i="19"/>
  <c r="BC192" i="19" s="1"/>
  <c r="BB32" i="4"/>
  <c r="BD193" i="19"/>
  <c r="BN67" i="19"/>
  <c r="BP66" i="19"/>
  <c r="BQ50" i="19"/>
  <c r="BQ54" i="19"/>
  <c r="BQ151" i="19" s="1"/>
  <c r="BQ58" i="19"/>
  <c r="BQ155" i="19" s="1"/>
  <c r="BQ62" i="19"/>
  <c r="BQ159" i="19" s="1"/>
  <c r="BQ52" i="19"/>
  <c r="BQ149" i="19" s="1"/>
  <c r="BQ56" i="19"/>
  <c r="BQ153" i="19" s="1"/>
  <c r="BQ60" i="19"/>
  <c r="BQ51" i="19"/>
  <c r="BQ148" i="19" s="1"/>
  <c r="BQ53" i="19"/>
  <c r="BQ150" i="19" s="1"/>
  <c r="BQ55" i="19"/>
  <c r="BQ152" i="19" s="1"/>
  <c r="BQ57" i="19"/>
  <c r="BQ154" i="19" s="1"/>
  <c r="BQ59" i="19"/>
  <c r="BQ156" i="19" s="1"/>
  <c r="BQ61" i="19"/>
  <c r="BQ158" i="19" s="1"/>
  <c r="BL69" i="19"/>
  <c r="BL164" i="19" s="1"/>
  <c r="BL73" i="19"/>
  <c r="BL168" i="19" s="1"/>
  <c r="BL77" i="19"/>
  <c r="BL172" i="19" s="1"/>
  <c r="BL71" i="19"/>
  <c r="BL166" i="19" s="1"/>
  <c r="BL76" i="19"/>
  <c r="BL171" i="19" s="1"/>
  <c r="BL72" i="19"/>
  <c r="BL167" i="19" s="1"/>
  <c r="BL78" i="19"/>
  <c r="BL173" i="19" s="1"/>
  <c r="BL68" i="19"/>
  <c r="BL74" i="19"/>
  <c r="BL169" i="19" s="1"/>
  <c r="BL70" i="19"/>
  <c r="BL165" i="19" s="1"/>
  <c r="BL75" i="19"/>
  <c r="BL170" i="19" s="1"/>
  <c r="BL80" i="19"/>
  <c r="BL175" i="19" s="1"/>
  <c r="BL79" i="19"/>
  <c r="BL174" i="19" s="1"/>
  <c r="BI166" i="19"/>
  <c r="BI165" i="19"/>
  <c r="BI163" i="19"/>
  <c r="BI81" i="19"/>
  <c r="BM17" i="19"/>
  <c r="BM118" i="19" s="1"/>
  <c r="BM21" i="19"/>
  <c r="BM122" i="19" s="1"/>
  <c r="BM14" i="19"/>
  <c r="BM115" i="19" s="1"/>
  <c r="BM19" i="19"/>
  <c r="BM120" i="19" s="1"/>
  <c r="BM16" i="19"/>
  <c r="BM117" i="19" s="1"/>
  <c r="BM15" i="19"/>
  <c r="BM116" i="19" s="1"/>
  <c r="BM18" i="19"/>
  <c r="BM119" i="19" s="1"/>
  <c r="BM24" i="19"/>
  <c r="BM125" i="19" s="1"/>
  <c r="BM27" i="19"/>
  <c r="BM25" i="19"/>
  <c r="BM126" i="19" s="1"/>
  <c r="BM20" i="19"/>
  <c r="BM121" i="19" s="1"/>
  <c r="BM22" i="19"/>
  <c r="BM26" i="19"/>
  <c r="BM127" i="19" s="1"/>
  <c r="BM23" i="19"/>
  <c r="BM124" i="19" s="1"/>
  <c r="BL125" i="19"/>
  <c r="BL126" i="19"/>
  <c r="BO149" i="19"/>
  <c r="BI144" i="19"/>
  <c r="BA42" i="4"/>
  <c r="BA50" i="4" s="1"/>
  <c r="BA43" i="4"/>
  <c r="BA51" i="4" s="1"/>
  <c r="BB51" i="4" s="1"/>
  <c r="BJ81" i="19"/>
  <c r="BJ163" i="19"/>
  <c r="BJ176" i="19" s="1"/>
  <c r="BJ178" i="19" s="1"/>
  <c r="BT49" i="19"/>
  <c r="BU48" i="19"/>
  <c r="BP63" i="19"/>
  <c r="BP147" i="19"/>
  <c r="BP160" i="19" s="1"/>
  <c r="BI173" i="19"/>
  <c r="BI174" i="19"/>
  <c r="BI175" i="19"/>
  <c r="BO12" i="19"/>
  <c r="BN13" i="19"/>
  <c r="BL122" i="19"/>
  <c r="BL121" i="19"/>
  <c r="BM32" i="19"/>
  <c r="BM160" i="19"/>
  <c r="BC193" i="19"/>
  <c r="BD194" i="19"/>
  <c r="BD190" i="19"/>
  <c r="BR53" i="19"/>
  <c r="BR150" i="19" s="1"/>
  <c r="BR57" i="19"/>
  <c r="BR154" i="19" s="1"/>
  <c r="BR61" i="19"/>
  <c r="BR158" i="19" s="1"/>
  <c r="BR51" i="19"/>
  <c r="BR148" i="19" s="1"/>
  <c r="BR55" i="19"/>
  <c r="BR152" i="19" s="1"/>
  <c r="BR59" i="19"/>
  <c r="BR156" i="19" s="1"/>
  <c r="BR52" i="19"/>
  <c r="BR149" i="19" s="1"/>
  <c r="BR56" i="19"/>
  <c r="BR153" i="19" s="1"/>
  <c r="BR60" i="19"/>
  <c r="BR157" i="19" s="1"/>
  <c r="BR62" i="19"/>
  <c r="BR159" i="19" s="1"/>
  <c r="BR50" i="19"/>
  <c r="BR58" i="19"/>
  <c r="BR155" i="19" s="1"/>
  <c r="BR54" i="19"/>
  <c r="BR151" i="19" s="1"/>
  <c r="BG176" i="19"/>
  <c r="BH163" i="19"/>
  <c r="BS52" i="19"/>
  <c r="BS149" i="19" s="1"/>
  <c r="BS56" i="19"/>
  <c r="BS153" i="19" s="1"/>
  <c r="BS60" i="19"/>
  <c r="BS157" i="19" s="1"/>
  <c r="BS50" i="19"/>
  <c r="BS54" i="19"/>
  <c r="BS151" i="19" s="1"/>
  <c r="BS58" i="19"/>
  <c r="BS155" i="19" s="1"/>
  <c r="BS62" i="19"/>
  <c r="BS159" i="19" s="1"/>
  <c r="BS51" i="19"/>
  <c r="BS148" i="19" s="1"/>
  <c r="BS55" i="19"/>
  <c r="BS152" i="19" s="1"/>
  <c r="BS59" i="19"/>
  <c r="BS156" i="19" s="1"/>
  <c r="BS61" i="19"/>
  <c r="BS158" i="19" s="1"/>
  <c r="BS57" i="19"/>
  <c r="BS154" i="19" s="1"/>
  <c r="BS53" i="19"/>
  <c r="BS150" i="19" s="1"/>
  <c r="BI168" i="19"/>
  <c r="BI169" i="19"/>
  <c r="BI171" i="19"/>
  <c r="BO66" i="19"/>
  <c r="BM67" i="19"/>
  <c r="BL117" i="19"/>
  <c r="BL115" i="19"/>
  <c r="BK46" i="19"/>
  <c r="BK131" i="19"/>
  <c r="BK144" i="19" s="1"/>
  <c r="BF80" i="4"/>
  <c r="BF89" i="4" s="1"/>
  <c r="BG108" i="4"/>
  <c r="BO63" i="19"/>
  <c r="BO147" i="19"/>
  <c r="BI172" i="19"/>
  <c r="BI170" i="19"/>
  <c r="BI164" i="19"/>
  <c r="BI167" i="19"/>
  <c r="BK70" i="19"/>
  <c r="BK165" i="19" s="1"/>
  <c r="BK74" i="19"/>
  <c r="BK169" i="19" s="1"/>
  <c r="BK78" i="19"/>
  <c r="BK173" i="19" s="1"/>
  <c r="BK72" i="19"/>
  <c r="BK167" i="19" s="1"/>
  <c r="BK77" i="19"/>
  <c r="BK172" i="19" s="1"/>
  <c r="BK68" i="19"/>
  <c r="BK73" i="19"/>
  <c r="BK168" i="19" s="1"/>
  <c r="BK79" i="19"/>
  <c r="BK174" i="19" s="1"/>
  <c r="BK69" i="19"/>
  <c r="BK164" i="19" s="1"/>
  <c r="BK71" i="19"/>
  <c r="BK166" i="19" s="1"/>
  <c r="BK76" i="19"/>
  <c r="BK171" i="19" s="1"/>
  <c r="BK80" i="19"/>
  <c r="BK175" i="19" s="1"/>
  <c r="BK75" i="19"/>
  <c r="BK170" i="19" s="1"/>
  <c r="BC41" i="4"/>
  <c r="BE190" i="19" l="1"/>
  <c r="BO29" i="19"/>
  <c r="BN30" i="19"/>
  <c r="BB50" i="4"/>
  <c r="AZ61" i="4"/>
  <c r="BF82" i="4"/>
  <c r="BD147" i="4"/>
  <c r="BC195" i="19"/>
  <c r="BD192" i="19" s="1"/>
  <c r="BD195" i="19" s="1"/>
  <c r="BE192" i="19" s="1"/>
  <c r="AU15" i="5"/>
  <c r="AT16" i="5"/>
  <c r="BF75" i="4"/>
  <c r="BG104" i="4"/>
  <c r="BD88" i="4"/>
  <c r="BE90" i="4"/>
  <c r="BK187" i="19" s="1"/>
  <c r="BE76" i="4"/>
  <c r="BE88" i="4" s="1"/>
  <c r="BO160" i="19"/>
  <c r="BC42" i="4"/>
  <c r="BC43" i="4"/>
  <c r="BF194" i="19"/>
  <c r="BE193" i="19"/>
  <c r="BF190" i="19"/>
  <c r="BH108" i="4"/>
  <c r="BG80" i="4"/>
  <c r="BG89" i="4" s="1"/>
  <c r="BM68" i="19"/>
  <c r="BM72" i="19"/>
  <c r="BM76" i="19"/>
  <c r="BM171" i="19" s="1"/>
  <c r="BM80" i="19"/>
  <c r="BM175" i="19" s="1"/>
  <c r="BM70" i="19"/>
  <c r="BM165" i="19" s="1"/>
  <c r="BM75" i="19"/>
  <c r="BM170" i="19" s="1"/>
  <c r="BM71" i="19"/>
  <c r="BM166" i="19" s="1"/>
  <c r="BM77" i="19"/>
  <c r="BM172" i="19" s="1"/>
  <c r="BM73" i="19"/>
  <c r="BM168" i="19" s="1"/>
  <c r="BM78" i="19"/>
  <c r="BM173" i="19" s="1"/>
  <c r="BM69" i="19"/>
  <c r="BM164" i="19" s="1"/>
  <c r="BM74" i="19"/>
  <c r="BM169" i="19" s="1"/>
  <c r="BM79" i="19"/>
  <c r="BM174" i="19" s="1"/>
  <c r="BN32" i="19"/>
  <c r="BT51" i="19"/>
  <c r="BT55" i="19"/>
  <c r="BT152" i="19" s="1"/>
  <c r="BU152" i="19" s="1"/>
  <c r="BT59" i="19"/>
  <c r="BT156" i="19" s="1"/>
  <c r="BU156" i="19" s="1"/>
  <c r="BT53" i="19"/>
  <c r="BT57" i="19"/>
  <c r="BT61" i="19"/>
  <c r="BT158" i="19" s="1"/>
  <c r="BU158" i="19" s="1"/>
  <c r="BT50" i="19"/>
  <c r="BU50" i="19" s="1"/>
  <c r="BT54" i="19"/>
  <c r="BT58" i="19"/>
  <c r="BT62" i="19"/>
  <c r="BT159" i="19" s="1"/>
  <c r="BU159" i="19" s="1"/>
  <c r="BT56" i="19"/>
  <c r="BT60" i="19"/>
  <c r="BT157" i="19" s="1"/>
  <c r="BT52" i="19"/>
  <c r="BT149" i="19" s="1"/>
  <c r="BU149" i="19" s="1"/>
  <c r="BA44" i="4"/>
  <c r="BQ157" i="19"/>
  <c r="BN71" i="19"/>
  <c r="BN166" i="19" s="1"/>
  <c r="BN75" i="19"/>
  <c r="BN170" i="19" s="1"/>
  <c r="BN79" i="19"/>
  <c r="BN174" i="19" s="1"/>
  <c r="BN69" i="19"/>
  <c r="BN164" i="19" s="1"/>
  <c r="BN74" i="19"/>
  <c r="BN169" i="19" s="1"/>
  <c r="BN80" i="19"/>
  <c r="BN175" i="19" s="1"/>
  <c r="BN70" i="19"/>
  <c r="BN165" i="19" s="1"/>
  <c r="BN76" i="19"/>
  <c r="BN171" i="19" s="1"/>
  <c r="BN72" i="19"/>
  <c r="BN167" i="19" s="1"/>
  <c r="BN77" i="19"/>
  <c r="BN172" i="19" s="1"/>
  <c r="BN68" i="19"/>
  <c r="BN73" i="19"/>
  <c r="BN168" i="19" s="1"/>
  <c r="BN78" i="19"/>
  <c r="BN173" i="19" s="1"/>
  <c r="BL128" i="19"/>
  <c r="BQ66" i="19"/>
  <c r="BO67" i="19"/>
  <c r="BS63" i="19"/>
  <c r="BS147" i="19"/>
  <c r="BS160" i="19" s="1"/>
  <c r="BR63" i="19"/>
  <c r="BR147" i="19"/>
  <c r="BR160" i="19" s="1"/>
  <c r="BN16" i="19"/>
  <c r="BN20" i="19"/>
  <c r="BN15" i="19"/>
  <c r="BN18" i="19"/>
  <c r="BN19" i="19"/>
  <c r="BN21" i="19"/>
  <c r="BN23" i="19"/>
  <c r="BN24" i="19"/>
  <c r="BN27" i="19"/>
  <c r="BN14" i="19"/>
  <c r="BN17" i="19"/>
  <c r="BN25" i="19"/>
  <c r="BN126" i="19" s="1"/>
  <c r="BN22" i="19"/>
  <c r="BN123" i="19" s="1"/>
  <c r="BN26" i="19"/>
  <c r="BM123" i="19"/>
  <c r="BM128" i="19" s="1"/>
  <c r="BL81" i="19"/>
  <c r="BL163" i="19"/>
  <c r="BL176" i="19" s="1"/>
  <c r="BU49" i="19"/>
  <c r="BK81" i="19"/>
  <c r="BK163" i="19"/>
  <c r="BK176" i="19" s="1"/>
  <c r="BK178" i="19" s="1"/>
  <c r="BG178" i="19"/>
  <c r="BH176" i="19"/>
  <c r="BP12" i="19"/>
  <c r="BO13" i="19"/>
  <c r="BL34" i="19"/>
  <c r="BL38" i="19"/>
  <c r="BL42" i="19"/>
  <c r="BL35" i="19"/>
  <c r="BL39" i="19"/>
  <c r="BL43" i="19"/>
  <c r="BL36" i="19"/>
  <c r="BL44" i="19"/>
  <c r="BL45" i="19"/>
  <c r="BL37" i="19"/>
  <c r="BL33" i="19"/>
  <c r="BL40" i="19"/>
  <c r="BL41" i="19"/>
  <c r="BI176" i="19"/>
  <c r="BQ63" i="19"/>
  <c r="BQ147" i="19"/>
  <c r="BM33" i="19"/>
  <c r="BM37" i="19"/>
  <c r="BM135" i="19" s="1"/>
  <c r="BM41" i="19"/>
  <c r="BM139" i="19" s="1"/>
  <c r="BM45" i="19"/>
  <c r="BM143" i="19" s="1"/>
  <c r="BM34" i="19"/>
  <c r="BM132" i="19" s="1"/>
  <c r="BM38" i="19"/>
  <c r="BM136" i="19" s="1"/>
  <c r="BM42" i="19"/>
  <c r="BM140" i="19" s="1"/>
  <c r="BM35" i="19"/>
  <c r="BM133" i="19" s="1"/>
  <c r="BM43" i="19"/>
  <c r="BM141" i="19" s="1"/>
  <c r="BM36" i="19"/>
  <c r="BM134" i="19" s="1"/>
  <c r="BM44" i="19"/>
  <c r="BM142" i="19" s="1"/>
  <c r="BM39" i="19"/>
  <c r="BM137" i="19" s="1"/>
  <c r="BM40" i="19"/>
  <c r="BM138" i="19" s="1"/>
  <c r="BJ185" i="19"/>
  <c r="BD32" i="4"/>
  <c r="BD34" i="4" s="1"/>
  <c r="BJ181" i="19"/>
  <c r="BD52" i="4"/>
  <c r="BD36" i="4" s="1"/>
  <c r="BJ184" i="19"/>
  <c r="BB49" i="4"/>
  <c r="BP67" i="19"/>
  <c r="BR66" i="19"/>
  <c r="F108" i="17"/>
  <c r="BP29" i="19" l="1"/>
  <c r="BO30" i="19"/>
  <c r="BO32" i="19" s="1"/>
  <c r="BU52" i="19"/>
  <c r="BU61" i="19"/>
  <c r="BQ160" i="19"/>
  <c r="BU59" i="19"/>
  <c r="BE41" i="4"/>
  <c r="BE42" i="4" s="1"/>
  <c r="BE50" i="4" s="1"/>
  <c r="BD41" i="4"/>
  <c r="BD42" i="4" s="1"/>
  <c r="BD50" i="4" s="1"/>
  <c r="BJ188" i="19"/>
  <c r="BG82" i="4"/>
  <c r="BG139" i="4"/>
  <c r="BG147" i="4" s="1"/>
  <c r="BF139" i="4"/>
  <c r="AV15" i="5"/>
  <c r="AU16" i="5"/>
  <c r="BG75" i="4"/>
  <c r="BH104" i="4"/>
  <c r="BF90" i="4"/>
  <c r="BL187" i="19" s="1"/>
  <c r="BF76" i="4"/>
  <c r="BF88" i="4" s="1"/>
  <c r="BE195" i="19"/>
  <c r="BF192" i="19" s="1"/>
  <c r="BU62" i="19"/>
  <c r="BU55" i="19"/>
  <c r="BU60" i="19"/>
  <c r="BC44" i="4"/>
  <c r="BU157" i="19"/>
  <c r="BI178" i="19"/>
  <c r="BL138" i="19"/>
  <c r="BL142" i="19"/>
  <c r="BL133" i="19"/>
  <c r="BQ12" i="19"/>
  <c r="BP13" i="19"/>
  <c r="BG181" i="19"/>
  <c r="BG184" i="19"/>
  <c r="BG185" i="19"/>
  <c r="BA32" i="4"/>
  <c r="BA34" i="4" s="1"/>
  <c r="BA52" i="4"/>
  <c r="BH178" i="19"/>
  <c r="BN120" i="19"/>
  <c r="BN117" i="19"/>
  <c r="BO70" i="19"/>
  <c r="BO74" i="19"/>
  <c r="BO169" i="19" s="1"/>
  <c r="BO78" i="19"/>
  <c r="BO68" i="19"/>
  <c r="BO73" i="19"/>
  <c r="BO79" i="19"/>
  <c r="BO69" i="19"/>
  <c r="BO75" i="19"/>
  <c r="BO80" i="19"/>
  <c r="BO71" i="19"/>
  <c r="BO76" i="19"/>
  <c r="BO72" i="19"/>
  <c r="BO167" i="19" s="1"/>
  <c r="BO77" i="19"/>
  <c r="BT151" i="19"/>
  <c r="BU151" i="19" s="1"/>
  <c r="BU54" i="19"/>
  <c r="BT150" i="19"/>
  <c r="BU150" i="19" s="1"/>
  <c r="BU53" i="19"/>
  <c r="BI108" i="4"/>
  <c r="BH80" i="4"/>
  <c r="BC50" i="4"/>
  <c r="BL46" i="19"/>
  <c r="BL131" i="19"/>
  <c r="BL134" i="19"/>
  <c r="BL140" i="19"/>
  <c r="BK181" i="19"/>
  <c r="BK184" i="19"/>
  <c r="BK185" i="19"/>
  <c r="BE32" i="4"/>
  <c r="BE34" i="4" s="1"/>
  <c r="BE52" i="4"/>
  <c r="BE36" i="4" s="1"/>
  <c r="BB39" i="4"/>
  <c r="BN125" i="19"/>
  <c r="BN119" i="19"/>
  <c r="BS66" i="19"/>
  <c r="BS67" i="19" s="1"/>
  <c r="BQ67" i="19"/>
  <c r="BT153" i="19"/>
  <c r="BU153" i="19" s="1"/>
  <c r="BU56" i="19"/>
  <c r="BT63" i="19"/>
  <c r="BU63" i="19" s="1"/>
  <c r="BT147" i="19"/>
  <c r="BM167" i="19"/>
  <c r="BM46" i="19"/>
  <c r="BM131" i="19"/>
  <c r="BM144" i="19" s="1"/>
  <c r="BL136" i="19"/>
  <c r="BN118" i="19"/>
  <c r="BN124" i="19"/>
  <c r="BN116" i="19"/>
  <c r="BM81" i="19"/>
  <c r="BM163" i="19"/>
  <c r="BC51" i="4"/>
  <c r="BR67" i="19"/>
  <c r="BT66" i="19"/>
  <c r="BL135" i="19"/>
  <c r="BL141" i="19"/>
  <c r="BP69" i="19"/>
  <c r="BP164" i="19" s="1"/>
  <c r="BP73" i="19"/>
  <c r="BP168" i="19" s="1"/>
  <c r="BP77" i="19"/>
  <c r="BP172" i="19" s="1"/>
  <c r="BP72" i="19"/>
  <c r="BP167" i="19" s="1"/>
  <c r="BP78" i="19"/>
  <c r="BP173" i="19" s="1"/>
  <c r="BP68" i="19"/>
  <c r="BP74" i="19"/>
  <c r="BP169" i="19" s="1"/>
  <c r="BP79" i="19"/>
  <c r="BP174" i="19" s="1"/>
  <c r="BP70" i="19"/>
  <c r="BP165" i="19" s="1"/>
  <c r="BP75" i="19"/>
  <c r="BP170" i="19" s="1"/>
  <c r="BP80" i="19"/>
  <c r="BP175" i="19" s="1"/>
  <c r="BP71" i="19"/>
  <c r="BP166" i="19" s="1"/>
  <c r="BP76" i="19"/>
  <c r="BP171" i="19" s="1"/>
  <c r="BL139" i="19"/>
  <c r="BL143" i="19"/>
  <c r="BL137" i="19"/>
  <c r="BL132" i="19"/>
  <c r="BO15" i="19"/>
  <c r="BO116" i="19" s="1"/>
  <c r="BO19" i="19"/>
  <c r="BO120" i="19" s="1"/>
  <c r="BO16" i="19"/>
  <c r="BO117" i="19" s="1"/>
  <c r="BO14" i="19"/>
  <c r="BO115" i="19" s="1"/>
  <c r="BO17" i="19"/>
  <c r="BO118" i="19" s="1"/>
  <c r="BO18" i="19"/>
  <c r="BO119" i="19" s="1"/>
  <c r="BO21" i="19"/>
  <c r="BO122" i="19" s="1"/>
  <c r="BO20" i="19"/>
  <c r="BO121" i="19" s="1"/>
  <c r="BO22" i="19"/>
  <c r="BO123" i="19" s="1"/>
  <c r="BO26" i="19"/>
  <c r="BO127" i="19" s="1"/>
  <c r="BO23" i="19"/>
  <c r="BO124" i="19" s="1"/>
  <c r="BO25" i="19"/>
  <c r="BO27" i="19"/>
  <c r="BO24" i="19"/>
  <c r="BO125" i="19" s="1"/>
  <c r="BN127" i="19"/>
  <c r="BN115" i="19"/>
  <c r="BN122" i="19"/>
  <c r="BN121" i="19"/>
  <c r="BN81" i="19"/>
  <c r="BN163" i="19"/>
  <c r="BN176" i="19" s="1"/>
  <c r="BT155" i="19"/>
  <c r="BU155" i="19" s="1"/>
  <c r="BU58" i="19"/>
  <c r="BT154" i="19"/>
  <c r="BU154" i="19" s="1"/>
  <c r="BU57" i="19"/>
  <c r="BT148" i="19"/>
  <c r="BU148" i="19" s="1"/>
  <c r="BU51" i="19"/>
  <c r="BN36" i="19"/>
  <c r="BN134" i="19" s="1"/>
  <c r="BN40" i="19"/>
  <c r="BN138" i="19" s="1"/>
  <c r="BN44" i="19"/>
  <c r="BN142" i="19" s="1"/>
  <c r="BN33" i="19"/>
  <c r="BN37" i="19"/>
  <c r="BN135" i="19" s="1"/>
  <c r="BN41" i="19"/>
  <c r="BN139" i="19" s="1"/>
  <c r="BN45" i="19"/>
  <c r="BN143" i="19" s="1"/>
  <c r="BN34" i="19"/>
  <c r="BN132" i="19" s="1"/>
  <c r="BN42" i="19"/>
  <c r="BN140" i="19" s="1"/>
  <c r="BN35" i="19"/>
  <c r="BN133" i="19" s="1"/>
  <c r="BN43" i="19"/>
  <c r="BN141" i="19" s="1"/>
  <c r="BN38" i="19"/>
  <c r="BN136" i="19" s="1"/>
  <c r="BN39" i="19"/>
  <c r="BN137" i="19" s="1"/>
  <c r="F113" i="17"/>
  <c r="F106" i="17"/>
  <c r="BH184" i="19" l="1"/>
  <c r="BH185" i="19"/>
  <c r="BA61" i="4"/>
  <c r="BB61" i="4" s="1"/>
  <c r="BA36" i="4"/>
  <c r="BP30" i="19"/>
  <c r="BQ29" i="19"/>
  <c r="BE43" i="4"/>
  <c r="BE51" i="4" s="1"/>
  <c r="BH89" i="4"/>
  <c r="BH139" i="4" s="1"/>
  <c r="BH147" i="4" s="1"/>
  <c r="BD43" i="4"/>
  <c r="BD51" i="4" s="1"/>
  <c r="BD61" i="4" s="1"/>
  <c r="BF41" i="4"/>
  <c r="BF43" i="4" s="1"/>
  <c r="BF51" i="4" s="1"/>
  <c r="BK188" i="19"/>
  <c r="BJ193" i="19" s="1"/>
  <c r="BF147" i="4"/>
  <c r="BH186" i="19"/>
  <c r="BG188" i="19"/>
  <c r="BH188" i="19" s="1"/>
  <c r="AW15" i="5"/>
  <c r="AV16" i="5"/>
  <c r="BH75" i="4"/>
  <c r="BI104" i="4"/>
  <c r="BG90" i="4"/>
  <c r="BG76" i="4"/>
  <c r="BN46" i="19"/>
  <c r="BN131" i="19"/>
  <c r="BN144" i="19" s="1"/>
  <c r="BT67" i="19"/>
  <c r="BU67" i="19" s="1"/>
  <c r="BU66" i="19"/>
  <c r="BM176" i="19"/>
  <c r="BP32" i="19"/>
  <c r="BO170" i="19"/>
  <c r="BO81" i="19"/>
  <c r="BO163" i="19"/>
  <c r="BR71" i="19"/>
  <c r="BR166" i="19" s="1"/>
  <c r="BR75" i="19"/>
  <c r="BR170" i="19" s="1"/>
  <c r="BR79" i="19"/>
  <c r="BR174" i="19" s="1"/>
  <c r="BR70" i="19"/>
  <c r="BR165" i="19" s="1"/>
  <c r="BR76" i="19"/>
  <c r="BR171" i="19" s="1"/>
  <c r="BR72" i="19"/>
  <c r="BR167" i="19" s="1"/>
  <c r="BR77" i="19"/>
  <c r="BR172" i="19" s="1"/>
  <c r="BR69" i="19"/>
  <c r="BR164" i="19" s="1"/>
  <c r="BR74" i="19"/>
  <c r="BR169" i="19" s="1"/>
  <c r="BR80" i="19"/>
  <c r="BR175" i="19" s="1"/>
  <c r="BR68" i="19"/>
  <c r="BR73" i="19"/>
  <c r="BR168" i="19" s="1"/>
  <c r="BR78" i="19"/>
  <c r="BR173" i="19" s="1"/>
  <c r="BH82" i="4"/>
  <c r="BO171" i="19"/>
  <c r="BO164" i="19"/>
  <c r="BO173" i="19"/>
  <c r="BH181" i="19"/>
  <c r="BO126" i="19"/>
  <c r="BO128" i="19" s="1"/>
  <c r="BI193" i="19"/>
  <c r="BJ194" i="19"/>
  <c r="BJ190" i="19"/>
  <c r="BP81" i="19"/>
  <c r="BP163" i="19"/>
  <c r="BP176" i="19" s="1"/>
  <c r="BT160" i="19"/>
  <c r="BQ68" i="19"/>
  <c r="BQ72" i="19"/>
  <c r="BQ167" i="19" s="1"/>
  <c r="BQ76" i="19"/>
  <c r="BQ171" i="19" s="1"/>
  <c r="BQ80" i="19"/>
  <c r="BQ175" i="19" s="1"/>
  <c r="BQ71" i="19"/>
  <c r="BQ166" i="19" s="1"/>
  <c r="BQ77" i="19"/>
  <c r="BQ172" i="19" s="1"/>
  <c r="BQ73" i="19"/>
  <c r="BQ168" i="19" s="1"/>
  <c r="BQ78" i="19"/>
  <c r="BQ173" i="19" s="1"/>
  <c r="BQ69" i="19"/>
  <c r="BQ164" i="19" s="1"/>
  <c r="BQ74" i="19"/>
  <c r="BQ79" i="19"/>
  <c r="BQ174" i="19" s="1"/>
  <c r="BQ70" i="19"/>
  <c r="BQ165" i="19" s="1"/>
  <c r="BQ75" i="19"/>
  <c r="BQ170" i="19" s="1"/>
  <c r="BI80" i="4"/>
  <c r="BI89" i="4" s="1"/>
  <c r="BJ108" i="4"/>
  <c r="BO166" i="19"/>
  <c r="BO174" i="19"/>
  <c r="BB139" i="4"/>
  <c r="BP14" i="19"/>
  <c r="BP18" i="19"/>
  <c r="BP119" i="19" s="1"/>
  <c r="BP22" i="19"/>
  <c r="BP123" i="19" s="1"/>
  <c r="BP15" i="19"/>
  <c r="BP116" i="19" s="1"/>
  <c r="BP20" i="19"/>
  <c r="BP17" i="19"/>
  <c r="BP118" i="19" s="1"/>
  <c r="BP25" i="19"/>
  <c r="BP126" i="19" s="1"/>
  <c r="BP21" i="19"/>
  <c r="BP26" i="19"/>
  <c r="BP23" i="19"/>
  <c r="BP124" i="19" s="1"/>
  <c r="BP27" i="19"/>
  <c r="BP16" i="19"/>
  <c r="BP117" i="19" s="1"/>
  <c r="BP19" i="19"/>
  <c r="BP120" i="19" s="1"/>
  <c r="BP24" i="19"/>
  <c r="BP125" i="19" s="1"/>
  <c r="BI181" i="19"/>
  <c r="BI184" i="19"/>
  <c r="BC32" i="4"/>
  <c r="BC52" i="4"/>
  <c r="BI185" i="19"/>
  <c r="BN128" i="19"/>
  <c r="BU147" i="19"/>
  <c r="BS70" i="19"/>
  <c r="BS165" i="19" s="1"/>
  <c r="BS74" i="19"/>
  <c r="BS169" i="19" s="1"/>
  <c r="BS78" i="19"/>
  <c r="BS173" i="19" s="1"/>
  <c r="BS69" i="19"/>
  <c r="BS164" i="19" s="1"/>
  <c r="BS75" i="19"/>
  <c r="BS170" i="19" s="1"/>
  <c r="BS80" i="19"/>
  <c r="BS175" i="19" s="1"/>
  <c r="BS71" i="19"/>
  <c r="BS166" i="19" s="1"/>
  <c r="BS76" i="19"/>
  <c r="BS171" i="19" s="1"/>
  <c r="BS68" i="19"/>
  <c r="BS73" i="19"/>
  <c r="BS168" i="19" s="1"/>
  <c r="BS79" i="19"/>
  <c r="BS174" i="19" s="1"/>
  <c r="BS77" i="19"/>
  <c r="BS172" i="19" s="1"/>
  <c r="BS72" i="19"/>
  <c r="BS167" i="19" s="1"/>
  <c r="BL144" i="19"/>
  <c r="BO172" i="19"/>
  <c r="BO175" i="19"/>
  <c r="BO168" i="19"/>
  <c r="BO165" i="19"/>
  <c r="BB52" i="4"/>
  <c r="BR12" i="19"/>
  <c r="BQ13" i="19"/>
  <c r="G110" i="17"/>
  <c r="G112" i="17"/>
  <c r="G107" i="17"/>
  <c r="BU160" i="19" l="1"/>
  <c r="BC61" i="4"/>
  <c r="BC36" i="4"/>
  <c r="BE44" i="4"/>
  <c r="BE61" i="4"/>
  <c r="BR29" i="19"/>
  <c r="BQ30" i="19"/>
  <c r="BM187" i="19"/>
  <c r="BD44" i="4"/>
  <c r="BK194" i="19"/>
  <c r="BF42" i="4"/>
  <c r="BF50" i="4" s="1"/>
  <c r="BK190" i="19"/>
  <c r="BI188" i="19"/>
  <c r="BI82" i="4"/>
  <c r="AX15" i="5"/>
  <c r="AW16" i="5"/>
  <c r="BG88" i="4"/>
  <c r="BI75" i="4"/>
  <c r="BJ104" i="4"/>
  <c r="BH90" i="4"/>
  <c r="BN187" i="19" s="1"/>
  <c r="BH76" i="4"/>
  <c r="BH88" i="4" s="1"/>
  <c r="BN178" i="19"/>
  <c r="BN184" i="19" s="1"/>
  <c r="BO35" i="19"/>
  <c r="BO39" i="19"/>
  <c r="BO43" i="19"/>
  <c r="BO36" i="19"/>
  <c r="BO40" i="19"/>
  <c r="BO44" i="19"/>
  <c r="BO33" i="19"/>
  <c r="BO41" i="19"/>
  <c r="BO34" i="19"/>
  <c r="BO42" i="19"/>
  <c r="BO45" i="19"/>
  <c r="BO37" i="19"/>
  <c r="BO38" i="19"/>
  <c r="BC34" i="4"/>
  <c r="BP127" i="19"/>
  <c r="BP121" i="19"/>
  <c r="BP115" i="19"/>
  <c r="BJ80" i="4"/>
  <c r="BJ89" i="4" s="1"/>
  <c r="BK108" i="4"/>
  <c r="BP122" i="19"/>
  <c r="BQ169" i="19"/>
  <c r="BT69" i="19"/>
  <c r="BT164" i="19" s="1"/>
  <c r="BU164" i="19" s="1"/>
  <c r="BT73" i="19"/>
  <c r="BT77" i="19"/>
  <c r="BT68" i="19"/>
  <c r="BT74" i="19"/>
  <c r="BT169" i="19" s="1"/>
  <c r="BT79" i="19"/>
  <c r="BT174" i="19" s="1"/>
  <c r="BU174" i="19" s="1"/>
  <c r="BT70" i="19"/>
  <c r="BT75" i="19"/>
  <c r="BT170" i="19" s="1"/>
  <c r="BU170" i="19" s="1"/>
  <c r="BT80" i="19"/>
  <c r="BT175" i="19" s="1"/>
  <c r="BU175" i="19" s="1"/>
  <c r="BT78" i="19"/>
  <c r="BT173" i="19" s="1"/>
  <c r="BU173" i="19" s="1"/>
  <c r="BT72" i="19"/>
  <c r="BT167" i="19" s="1"/>
  <c r="BU167" i="19" s="1"/>
  <c r="BT76" i="19"/>
  <c r="BT171" i="19" s="1"/>
  <c r="BU171" i="19" s="1"/>
  <c r="BT71" i="19"/>
  <c r="BT166" i="19" s="1"/>
  <c r="BU166" i="19" s="1"/>
  <c r="BS12" i="19"/>
  <c r="BR13" i="19"/>
  <c r="BL178" i="19"/>
  <c r="BB147" i="4"/>
  <c r="BQ81" i="19"/>
  <c r="BQ163" i="19"/>
  <c r="BF193" i="19"/>
  <c r="BF195" i="19" s="1"/>
  <c r="BG192" i="19" s="1"/>
  <c r="BG194" i="19"/>
  <c r="BG190" i="19"/>
  <c r="BH190" i="19" s="1"/>
  <c r="BR81" i="19"/>
  <c r="BR163" i="19"/>
  <c r="BR176" i="19" s="1"/>
  <c r="BO176" i="19"/>
  <c r="BP34" i="19"/>
  <c r="BP132" i="19" s="1"/>
  <c r="BP38" i="19"/>
  <c r="BP136" i="19" s="1"/>
  <c r="BP42" i="19"/>
  <c r="BP140" i="19" s="1"/>
  <c r="BP35" i="19"/>
  <c r="BP133" i="19" s="1"/>
  <c r="BP39" i="19"/>
  <c r="BP137" i="19" s="1"/>
  <c r="BP43" i="19"/>
  <c r="BP141" i="19" s="1"/>
  <c r="BP40" i="19"/>
  <c r="BP138" i="19" s="1"/>
  <c r="BP33" i="19"/>
  <c r="BP36" i="19"/>
  <c r="BP134" i="19" s="1"/>
  <c r="BP41" i="19"/>
  <c r="BP139" i="19" s="1"/>
  <c r="BP44" i="19"/>
  <c r="BP142" i="19" s="1"/>
  <c r="BP37" i="19"/>
  <c r="BP135" i="19" s="1"/>
  <c r="BP45" i="19"/>
  <c r="BP143" i="19" s="1"/>
  <c r="BQ17" i="19"/>
  <c r="BQ118" i="19" s="1"/>
  <c r="BQ21" i="19"/>
  <c r="BQ122" i="19" s="1"/>
  <c r="BQ14" i="19"/>
  <c r="BQ115" i="19" s="1"/>
  <c r="BQ15" i="19"/>
  <c r="BQ116" i="19" s="1"/>
  <c r="BQ20" i="19"/>
  <c r="BQ121" i="19" s="1"/>
  <c r="BQ16" i="19"/>
  <c r="BQ117" i="19" s="1"/>
  <c r="BQ24" i="19"/>
  <c r="BQ125" i="19" s="1"/>
  <c r="BQ27" i="19"/>
  <c r="BQ18" i="19"/>
  <c r="BQ119" i="19" s="1"/>
  <c r="BQ22" i="19"/>
  <c r="BQ123" i="19" s="1"/>
  <c r="BQ25" i="19"/>
  <c r="BQ126" i="19" s="1"/>
  <c r="BQ19" i="19"/>
  <c r="BQ120" i="19" s="1"/>
  <c r="BQ23" i="19"/>
  <c r="BQ124" i="19" s="1"/>
  <c r="BQ26" i="19"/>
  <c r="BQ127" i="19" s="1"/>
  <c r="BS81" i="19"/>
  <c r="BS163" i="19"/>
  <c r="BS176" i="19" s="1"/>
  <c r="BQ32" i="19"/>
  <c r="BM178" i="19"/>
  <c r="BU72" i="19" l="1"/>
  <c r="BS29" i="19"/>
  <c r="BR30" i="19"/>
  <c r="BR32" i="19" s="1"/>
  <c r="BU71" i="19"/>
  <c r="BF44" i="4"/>
  <c r="BU76" i="19"/>
  <c r="BG41" i="4"/>
  <c r="BG43" i="4" s="1"/>
  <c r="BG51" i="4" s="1"/>
  <c r="BN181" i="19"/>
  <c r="BH32" i="4"/>
  <c r="BH34" i="4" s="1"/>
  <c r="BH52" i="4"/>
  <c r="BH36" i="4" s="1"/>
  <c r="BN185" i="19"/>
  <c r="BI139" i="4"/>
  <c r="BJ82" i="4"/>
  <c r="BJ139" i="4"/>
  <c r="BJ147" i="4" s="1"/>
  <c r="AY15" i="5"/>
  <c r="AX16" i="5"/>
  <c r="BI90" i="4"/>
  <c r="BO187" i="19" s="1"/>
  <c r="BI76" i="4"/>
  <c r="BI88" i="4" s="1"/>
  <c r="BJ75" i="4"/>
  <c r="BK104" i="4"/>
  <c r="BU69" i="19"/>
  <c r="BU80" i="19"/>
  <c r="BQ176" i="19"/>
  <c r="BU169" i="19"/>
  <c r="BQ128" i="19"/>
  <c r="BP46" i="19"/>
  <c r="BP131" i="19"/>
  <c r="BP144" i="19" s="1"/>
  <c r="BL181" i="19"/>
  <c r="BL184" i="19"/>
  <c r="BL185" i="19"/>
  <c r="BF32" i="4"/>
  <c r="BF52" i="4"/>
  <c r="BT12" i="19"/>
  <c r="BU12" i="19" s="1"/>
  <c r="BS13" i="19"/>
  <c r="BT81" i="19"/>
  <c r="BU81" i="19" s="1"/>
  <c r="BT163" i="19"/>
  <c r="BU78" i="19"/>
  <c r="BU79" i="19"/>
  <c r="BO143" i="19"/>
  <c r="BO46" i="19"/>
  <c r="BO131" i="19"/>
  <c r="BO141" i="19"/>
  <c r="BM181" i="19"/>
  <c r="BM184" i="19"/>
  <c r="BG52" i="4"/>
  <c r="BG36" i="4" s="1"/>
  <c r="BM185" i="19"/>
  <c r="BG32" i="4"/>
  <c r="BG34" i="4" s="1"/>
  <c r="BH41" i="4"/>
  <c r="BG193" i="19"/>
  <c r="BG195" i="19" s="1"/>
  <c r="BI192" i="19" s="1"/>
  <c r="BI194" i="19"/>
  <c r="BI190" i="19"/>
  <c r="BT165" i="19"/>
  <c r="BU165" i="19" s="1"/>
  <c r="BU70" i="19"/>
  <c r="BT172" i="19"/>
  <c r="BU172" i="19" s="1"/>
  <c r="BU77" i="19"/>
  <c r="BO140" i="19"/>
  <c r="BO142" i="19"/>
  <c r="BO137" i="19"/>
  <c r="BU68" i="19"/>
  <c r="BQ33" i="19"/>
  <c r="BQ37" i="19"/>
  <c r="BQ135" i="19" s="1"/>
  <c r="BQ41" i="19"/>
  <c r="BQ139" i="19" s="1"/>
  <c r="BQ45" i="19"/>
  <c r="BQ143" i="19" s="1"/>
  <c r="BQ34" i="19"/>
  <c r="BQ132" i="19" s="1"/>
  <c r="BQ38" i="19"/>
  <c r="BQ136" i="19" s="1"/>
  <c r="BQ42" i="19"/>
  <c r="BQ140" i="19" s="1"/>
  <c r="BQ39" i="19"/>
  <c r="BQ137" i="19" s="1"/>
  <c r="BQ35" i="19"/>
  <c r="BQ133" i="19" s="1"/>
  <c r="BQ40" i="19"/>
  <c r="BQ138" i="19" s="1"/>
  <c r="BQ36" i="19"/>
  <c r="BQ134" i="19" s="1"/>
  <c r="BQ43" i="19"/>
  <c r="BQ141" i="19" s="1"/>
  <c r="BQ44" i="19"/>
  <c r="BQ142" i="19" s="1"/>
  <c r="BT168" i="19"/>
  <c r="BU168" i="19" s="1"/>
  <c r="BU73" i="19"/>
  <c r="BU75" i="19"/>
  <c r="BK80" i="4"/>
  <c r="BK89" i="4" s="1"/>
  <c r="BL108" i="4"/>
  <c r="BP128" i="19"/>
  <c r="BO136" i="19"/>
  <c r="BO132" i="19"/>
  <c r="BO138" i="19"/>
  <c r="BO133" i="19"/>
  <c r="BR16" i="19"/>
  <c r="BR117" i="19" s="1"/>
  <c r="BR20" i="19"/>
  <c r="BR121" i="19" s="1"/>
  <c r="BR19" i="19"/>
  <c r="BR120" i="19" s="1"/>
  <c r="BR14" i="19"/>
  <c r="BR115" i="19" s="1"/>
  <c r="BR17" i="19"/>
  <c r="BR118" i="19" s="1"/>
  <c r="BR23" i="19"/>
  <c r="BR124" i="19" s="1"/>
  <c r="BR15" i="19"/>
  <c r="BR116" i="19" s="1"/>
  <c r="BR24" i="19"/>
  <c r="BR125" i="19" s="1"/>
  <c r="BR27" i="19"/>
  <c r="BR26" i="19"/>
  <c r="BR127" i="19" s="1"/>
  <c r="BR18" i="19"/>
  <c r="BR119" i="19" s="1"/>
  <c r="BR21" i="19"/>
  <c r="BR122" i="19" s="1"/>
  <c r="BR25" i="19"/>
  <c r="BR126" i="19" s="1"/>
  <c r="BR22" i="19"/>
  <c r="BR123" i="19" s="1"/>
  <c r="BU74" i="19"/>
  <c r="BO135" i="19"/>
  <c r="BO139" i="19"/>
  <c r="BO134" i="19"/>
  <c r="BF61" i="4" l="1"/>
  <c r="BF36" i="4"/>
  <c r="BT29" i="19"/>
  <c r="BS30" i="19"/>
  <c r="BS32" i="19" s="1"/>
  <c r="BG42" i="4"/>
  <c r="BG50" i="4" s="1"/>
  <c r="BI41" i="4"/>
  <c r="BI43" i="4" s="1"/>
  <c r="BI51" i="4" s="1"/>
  <c r="BN188" i="19"/>
  <c r="BM193" i="19" s="1"/>
  <c r="BM188" i="19"/>
  <c r="BL188" i="19"/>
  <c r="BK82" i="4"/>
  <c r="BK139" i="4"/>
  <c r="BK147" i="4" s="1"/>
  <c r="BI147" i="4"/>
  <c r="AZ15" i="5"/>
  <c r="AY16" i="5"/>
  <c r="BK75" i="4"/>
  <c r="BL104" i="4"/>
  <c r="BJ90" i="4"/>
  <c r="BP187" i="19" s="1"/>
  <c r="BJ76" i="4"/>
  <c r="BJ88" i="4" s="1"/>
  <c r="BI195" i="19"/>
  <c r="BJ192" i="19" s="1"/>
  <c r="BJ195" i="19" s="1"/>
  <c r="BK192" i="19" s="1"/>
  <c r="BM108" i="4"/>
  <c r="BL80" i="4"/>
  <c r="BL89" i="4" s="1"/>
  <c r="BQ46" i="19"/>
  <c r="BQ131" i="19"/>
  <c r="BQ144" i="19" s="1"/>
  <c r="BQ178" i="19" s="1"/>
  <c r="BS15" i="19"/>
  <c r="BS116" i="19" s="1"/>
  <c r="BS19" i="19"/>
  <c r="BS120" i="19" s="1"/>
  <c r="BS16" i="19"/>
  <c r="BS117" i="19" s="1"/>
  <c r="BS18" i="19"/>
  <c r="BS119" i="19" s="1"/>
  <c r="BS14" i="19"/>
  <c r="BS115" i="19" s="1"/>
  <c r="BS26" i="19"/>
  <c r="BS127" i="19" s="1"/>
  <c r="BS17" i="19"/>
  <c r="BS118" i="19" s="1"/>
  <c r="BS20" i="19"/>
  <c r="BS121" i="19" s="1"/>
  <c r="BS23" i="19"/>
  <c r="BS124" i="19" s="1"/>
  <c r="BS22" i="19"/>
  <c r="BS123" i="19" s="1"/>
  <c r="BS24" i="19"/>
  <c r="BS125" i="19" s="1"/>
  <c r="BS27" i="19"/>
  <c r="BS21" i="19"/>
  <c r="BS122" i="19" s="1"/>
  <c r="BS25" i="19"/>
  <c r="BS126" i="19" s="1"/>
  <c r="BT13" i="19"/>
  <c r="BU13" i="19" s="1"/>
  <c r="BP178" i="19"/>
  <c r="BR36" i="19"/>
  <c r="BR40" i="19"/>
  <c r="BR138" i="19" s="1"/>
  <c r="BR44" i="19"/>
  <c r="BR142" i="19" s="1"/>
  <c r="BR33" i="19"/>
  <c r="BR37" i="19"/>
  <c r="BR135" i="19" s="1"/>
  <c r="BR41" i="19"/>
  <c r="BR139" i="19" s="1"/>
  <c r="BR45" i="19"/>
  <c r="BR143" i="19" s="1"/>
  <c r="BR38" i="19"/>
  <c r="BR136" i="19" s="1"/>
  <c r="BR34" i="19"/>
  <c r="BR132" i="19" s="1"/>
  <c r="BR39" i="19"/>
  <c r="BR137" i="19" s="1"/>
  <c r="BR35" i="19"/>
  <c r="BR133" i="19" s="1"/>
  <c r="BR42" i="19"/>
  <c r="BR140" i="19" s="1"/>
  <c r="BR43" i="19"/>
  <c r="BR141" i="19" s="1"/>
  <c r="BR128" i="19"/>
  <c r="BT176" i="19"/>
  <c r="BU163" i="19"/>
  <c r="BF34" i="4"/>
  <c r="BH42" i="4"/>
  <c r="BH43" i="4"/>
  <c r="BO144" i="19"/>
  <c r="BU29" i="19" l="1"/>
  <c r="BT30" i="19"/>
  <c r="BU30" i="19" s="1"/>
  <c r="BG44" i="4"/>
  <c r="BG61" i="4"/>
  <c r="BI42" i="4"/>
  <c r="BI50" i="4" s="1"/>
  <c r="BJ41" i="4"/>
  <c r="BJ42" i="4" s="1"/>
  <c r="BN190" i="19"/>
  <c r="BN194" i="19"/>
  <c r="BL82" i="4"/>
  <c r="AZ16" i="5"/>
  <c r="BA15" i="5"/>
  <c r="BK90" i="4"/>
  <c r="BQ187" i="19" s="1"/>
  <c r="BK76" i="4"/>
  <c r="BK88" i="4" s="1"/>
  <c r="BL75" i="4"/>
  <c r="BM104" i="4"/>
  <c r="BH44" i="4"/>
  <c r="BU176" i="19"/>
  <c r="BT32" i="19"/>
  <c r="BU32" i="19" s="1"/>
  <c r="BQ181" i="19"/>
  <c r="BQ184" i="19"/>
  <c r="BQ185" i="19"/>
  <c r="BK52" i="4"/>
  <c r="BK36" i="4" s="1"/>
  <c r="BK32" i="4"/>
  <c r="BK34" i="4" s="1"/>
  <c r="BH50" i="4"/>
  <c r="BK193" i="19"/>
  <c r="BK195" i="19" s="1"/>
  <c r="BL192" i="19" s="1"/>
  <c r="BL194" i="19"/>
  <c r="BL190" i="19"/>
  <c r="BO178" i="19"/>
  <c r="BH51" i="4"/>
  <c r="BS35" i="19"/>
  <c r="BS133" i="19" s="1"/>
  <c r="BS39" i="19"/>
  <c r="BS137" i="19" s="1"/>
  <c r="BS43" i="19"/>
  <c r="BS141" i="19" s="1"/>
  <c r="BS36" i="19"/>
  <c r="BS134" i="19" s="1"/>
  <c r="BS40" i="19"/>
  <c r="BS138" i="19" s="1"/>
  <c r="BS44" i="19"/>
  <c r="BS142" i="19" s="1"/>
  <c r="BS37" i="19"/>
  <c r="BS135" i="19" s="1"/>
  <c r="BS45" i="19"/>
  <c r="BS143" i="19" s="1"/>
  <c r="BS33" i="19"/>
  <c r="BS38" i="19"/>
  <c r="BS136" i="19" s="1"/>
  <c r="BS34" i="19"/>
  <c r="BS132" i="19" s="1"/>
  <c r="BS41" i="19"/>
  <c r="BS139" i="19" s="1"/>
  <c r="BS42" i="19"/>
  <c r="BS140" i="19" s="1"/>
  <c r="BL193" i="19"/>
  <c r="BM194" i="19"/>
  <c r="BM190" i="19"/>
  <c r="BR134" i="19"/>
  <c r="BR46" i="19"/>
  <c r="BR131" i="19"/>
  <c r="BP181" i="19"/>
  <c r="BP184" i="19"/>
  <c r="BP185" i="19"/>
  <c r="BJ32" i="4"/>
  <c r="BJ34" i="4" s="1"/>
  <c r="BJ52" i="4"/>
  <c r="BJ36" i="4" s="1"/>
  <c r="BT14" i="19"/>
  <c r="BU14" i="19" s="1"/>
  <c r="BT18" i="19"/>
  <c r="BU18" i="19" s="1"/>
  <c r="BT22" i="19"/>
  <c r="BU22" i="19" s="1"/>
  <c r="BT15" i="19"/>
  <c r="BU15" i="19" s="1"/>
  <c r="BT16" i="19"/>
  <c r="BU16" i="19" s="1"/>
  <c r="BT17" i="19"/>
  <c r="BU17" i="19" s="1"/>
  <c r="BT19" i="19"/>
  <c r="BU19" i="19" s="1"/>
  <c r="BT21" i="19"/>
  <c r="BU21" i="19" s="1"/>
  <c r="BT25" i="19"/>
  <c r="BU25" i="19" s="1"/>
  <c r="BT26" i="19"/>
  <c r="BU26" i="19" s="1"/>
  <c r="BT24" i="19"/>
  <c r="BU24" i="19" s="1"/>
  <c r="BT20" i="19"/>
  <c r="BU20" i="19" s="1"/>
  <c r="BT23" i="19"/>
  <c r="BU23" i="19" s="1"/>
  <c r="BT27" i="19"/>
  <c r="BU27" i="19" s="1"/>
  <c r="BS128" i="19"/>
  <c r="BM80" i="4"/>
  <c r="BM89" i="4" s="1"/>
  <c r="BN108" i="4"/>
  <c r="G108" i="17"/>
  <c r="BI44" i="4" l="1"/>
  <c r="BJ43" i="4"/>
  <c r="BJ51" i="4" s="1"/>
  <c r="BH61" i="4"/>
  <c r="BK41" i="4"/>
  <c r="BK42" i="4" s="1"/>
  <c r="BP188" i="19"/>
  <c r="BQ188" i="19"/>
  <c r="BM82" i="4"/>
  <c r="BM139" i="4"/>
  <c r="BM147" i="4" s="1"/>
  <c r="BL139" i="4"/>
  <c r="BB15" i="5"/>
  <c r="BA16" i="5"/>
  <c r="BL90" i="4"/>
  <c r="BR187" i="19" s="1"/>
  <c r="BL76" i="4"/>
  <c r="BL88" i="4" s="1"/>
  <c r="BJ50" i="4"/>
  <c r="BM75" i="4"/>
  <c r="BN104" i="4"/>
  <c r="BT125" i="19"/>
  <c r="BU125" i="19" s="1"/>
  <c r="BT123" i="19"/>
  <c r="BU123" i="19" s="1"/>
  <c r="BO181" i="19"/>
  <c r="BO184" i="19"/>
  <c r="BO185" i="19"/>
  <c r="BI32" i="4"/>
  <c r="BI52" i="4"/>
  <c r="BT120" i="19"/>
  <c r="BU120" i="19" s="1"/>
  <c r="BN80" i="4"/>
  <c r="BO108" i="4"/>
  <c r="G111" i="17" s="1"/>
  <c r="BT127" i="19"/>
  <c r="BU127" i="19" s="1"/>
  <c r="BT118" i="19"/>
  <c r="BU118" i="19" s="1"/>
  <c r="BT119" i="19"/>
  <c r="BU119" i="19" s="1"/>
  <c r="BS46" i="19"/>
  <c r="BS131" i="19"/>
  <c r="BS144" i="19" s="1"/>
  <c r="BS178" i="19" s="1"/>
  <c r="BL195" i="19"/>
  <c r="BM192" i="19" s="1"/>
  <c r="BM195" i="19" s="1"/>
  <c r="BN192" i="19" s="1"/>
  <c r="BT126" i="19"/>
  <c r="BU126" i="19" s="1"/>
  <c r="BT115" i="19"/>
  <c r="BT124" i="19"/>
  <c r="BU124" i="19" s="1"/>
  <c r="BT117" i="19"/>
  <c r="BU117" i="19" s="1"/>
  <c r="BT121" i="19"/>
  <c r="BU121" i="19" s="1"/>
  <c r="BT122" i="19"/>
  <c r="BU122" i="19" s="1"/>
  <c r="BT116" i="19"/>
  <c r="BU116" i="19" s="1"/>
  <c r="BR144" i="19"/>
  <c r="G113" i="17"/>
  <c r="G106" i="17"/>
  <c r="BI61" i="4" l="1"/>
  <c r="BI36" i="4"/>
  <c r="BK43" i="4"/>
  <c r="BK44" i="4" s="1"/>
  <c r="BN89" i="4"/>
  <c r="BJ44" i="4"/>
  <c r="BJ61" i="4"/>
  <c r="BL41" i="4"/>
  <c r="BL43" i="4" s="1"/>
  <c r="BL51" i="4" s="1"/>
  <c r="BO188" i="19"/>
  <c r="BL147" i="4"/>
  <c r="BC15" i="5"/>
  <c r="BB16" i="5"/>
  <c r="BM90" i="4"/>
  <c r="BS187" i="19" s="1"/>
  <c r="BM76" i="4"/>
  <c r="BM88" i="4" s="1"/>
  <c r="BN75" i="4"/>
  <c r="BO104" i="4"/>
  <c r="G109" i="17" s="1"/>
  <c r="BI34" i="4"/>
  <c r="BT34" i="19"/>
  <c r="BT38" i="19"/>
  <c r="BT42" i="19"/>
  <c r="BT35" i="19"/>
  <c r="BT39" i="19"/>
  <c r="BT43" i="19"/>
  <c r="BT36" i="19"/>
  <c r="BT44" i="19"/>
  <c r="BT37" i="19"/>
  <c r="BT33" i="19"/>
  <c r="BT40" i="19"/>
  <c r="BT45" i="19"/>
  <c r="BT41" i="19"/>
  <c r="BP193" i="19"/>
  <c r="BQ194" i="19"/>
  <c r="BQ190" i="19"/>
  <c r="BK50" i="4"/>
  <c r="BT128" i="19"/>
  <c r="BU115" i="19"/>
  <c r="BN82" i="4"/>
  <c r="BO80" i="4"/>
  <c r="BR178" i="19"/>
  <c r="BS181" i="19"/>
  <c r="BS184" i="19"/>
  <c r="BS185" i="19"/>
  <c r="BM32" i="4"/>
  <c r="BM34" i="4" s="1"/>
  <c r="BM52" i="4"/>
  <c r="BM36" i="4" s="1"/>
  <c r="BK51" i="4"/>
  <c r="BO193" i="19"/>
  <c r="BP194" i="19"/>
  <c r="BP190" i="19"/>
  <c r="BU128" i="19" l="1"/>
  <c r="BN139" i="4"/>
  <c r="BN147" i="4" s="1"/>
  <c r="BO147" i="4" s="1"/>
  <c r="BO89" i="4"/>
  <c r="BL42" i="4"/>
  <c r="BL50" i="4" s="1"/>
  <c r="BK61" i="4"/>
  <c r="BM41" i="4"/>
  <c r="BO41" i="4" s="1"/>
  <c r="BS188" i="19"/>
  <c r="BD15" i="5"/>
  <c r="BC16" i="5"/>
  <c r="BN90" i="4"/>
  <c r="BO90" i="4" s="1"/>
  <c r="BN76" i="4"/>
  <c r="BO76" i="4" s="1"/>
  <c r="BO75" i="4"/>
  <c r="BT143" i="19"/>
  <c r="BU143" i="19" s="1"/>
  <c r="BU45" i="19"/>
  <c r="BT142" i="19"/>
  <c r="BU142" i="19" s="1"/>
  <c r="BU44" i="19"/>
  <c r="BT140" i="19"/>
  <c r="BU140" i="19" s="1"/>
  <c r="BU42" i="19"/>
  <c r="BR185" i="19"/>
  <c r="BL32" i="4"/>
  <c r="BR184" i="19"/>
  <c r="BL52" i="4"/>
  <c r="BL36" i="4" s="1"/>
  <c r="BR181" i="19"/>
  <c r="BT46" i="19"/>
  <c r="BU46" i="19" s="1"/>
  <c r="BT131" i="19"/>
  <c r="BU33" i="19"/>
  <c r="BT141" i="19"/>
  <c r="BU141" i="19" s="1"/>
  <c r="BU43" i="19"/>
  <c r="BT136" i="19"/>
  <c r="BU136" i="19" s="1"/>
  <c r="BU38" i="19"/>
  <c r="BT133" i="19"/>
  <c r="BU133" i="19" s="1"/>
  <c r="BU35" i="19"/>
  <c r="BT138" i="19"/>
  <c r="BU138" i="19" s="1"/>
  <c r="BU40" i="19"/>
  <c r="BT134" i="19"/>
  <c r="BU134" i="19" s="1"/>
  <c r="BU36" i="19"/>
  <c r="BO194" i="19"/>
  <c r="BN193" i="19"/>
  <c r="BN195" i="19" s="1"/>
  <c r="BO192" i="19" s="1"/>
  <c r="BO190" i="19"/>
  <c r="BO82" i="4"/>
  <c r="BT139" i="19"/>
  <c r="BU139" i="19" s="1"/>
  <c r="BU41" i="19"/>
  <c r="BT135" i="19"/>
  <c r="BU135" i="19" s="1"/>
  <c r="BU37" i="19"/>
  <c r="BT137" i="19"/>
  <c r="BU137" i="19" s="1"/>
  <c r="BU39" i="19"/>
  <c r="BT132" i="19"/>
  <c r="BU132" i="19" s="1"/>
  <c r="BU34" i="19"/>
  <c r="BN88" i="4" l="1"/>
  <c r="BM43" i="4"/>
  <c r="BO43" i="4" s="1"/>
  <c r="BL44" i="4"/>
  <c r="BO139" i="4"/>
  <c r="BL61" i="4"/>
  <c r="BM42" i="4"/>
  <c r="BO42" i="4" s="1"/>
  <c r="BT187" i="19"/>
  <c r="BU187" i="19" s="1"/>
  <c r="BR188" i="19"/>
  <c r="BE15" i="5"/>
  <c r="BD16" i="5"/>
  <c r="BO195" i="19"/>
  <c r="BP192" i="19" s="1"/>
  <c r="BP195" i="19" s="1"/>
  <c r="BQ192" i="19" s="1"/>
  <c r="BO39" i="4"/>
  <c r="BT144" i="19"/>
  <c r="BU131" i="19"/>
  <c r="BL34" i="4"/>
  <c r="BO32" i="4"/>
  <c r="BR193" i="19"/>
  <c r="BS194" i="19"/>
  <c r="BS190" i="19"/>
  <c r="BN41" i="4" l="1"/>
  <c r="BN43" i="4" s="1"/>
  <c r="BN51" i="4" s="1"/>
  <c r="BM51" i="4"/>
  <c r="BO88" i="4"/>
  <c r="BM50" i="4"/>
  <c r="BM44" i="4"/>
  <c r="BO44" i="4" s="1"/>
  <c r="BF15" i="5"/>
  <c r="BE16" i="5"/>
  <c r="BQ193" i="19"/>
  <c r="BQ195" i="19" s="1"/>
  <c r="BR192" i="19" s="1"/>
  <c r="BR194" i="19"/>
  <c r="BR190" i="19"/>
  <c r="BT178" i="19"/>
  <c r="BU144" i="19"/>
  <c r="D124" i="17"/>
  <c r="D39" i="17"/>
  <c r="BO51" i="4" l="1"/>
  <c r="BN42" i="4"/>
  <c r="BN50" i="4" s="1"/>
  <c r="BO50" i="4" s="1"/>
  <c r="BM61" i="4"/>
  <c r="BG15" i="5"/>
  <c r="BF16" i="5"/>
  <c r="BO49" i="4"/>
  <c r="BT181" i="19"/>
  <c r="BT184" i="19"/>
  <c r="BT185" i="19"/>
  <c r="BN32" i="4"/>
  <c r="BN34" i="4" s="1"/>
  <c r="BN52" i="4"/>
  <c r="BN36" i="4" s="1"/>
  <c r="BU178" i="19"/>
  <c r="BR195" i="19"/>
  <c r="BS192" i="19" s="1"/>
  <c r="D40" i="17"/>
  <c r="BU184" i="19" l="1"/>
  <c r="BU185" i="19"/>
  <c r="BN44" i="4"/>
  <c r="BN61" i="4"/>
  <c r="BO61" i="4" s="1"/>
  <c r="BU186" i="19"/>
  <c r="BT188" i="19"/>
  <c r="BU188" i="19" s="1"/>
  <c r="BH15" i="5"/>
  <c r="BG16" i="5"/>
  <c r="BO52" i="4"/>
  <c r="BU181" i="19"/>
  <c r="D125" i="17"/>
  <c r="BI15" i="5" l="1"/>
  <c r="BH16" i="5"/>
  <c r="BS193" i="19"/>
  <c r="BS195" i="19" s="1"/>
  <c r="BT192" i="19" s="1"/>
  <c r="BT194" i="19"/>
  <c r="BT190" i="19"/>
  <c r="BU190" i="19" s="1"/>
  <c r="BJ15" i="5" l="1"/>
  <c r="BI16" i="5"/>
  <c r="BT195" i="19"/>
  <c r="BK15" i="5" l="1"/>
  <c r="BJ16" i="5"/>
  <c r="BL15" i="5" l="1"/>
  <c r="BL16" i="5" s="1"/>
  <c r="BK16" i="5"/>
  <c r="C48" i="17" l="1"/>
  <c r="C36" i="17"/>
  <c r="C121" i="17" l="1"/>
  <c r="C120" i="17"/>
  <c r="C35" i="17"/>
  <c r="C76" i="17" l="1"/>
  <c r="D36" i="17" l="1"/>
  <c r="D35" i="17"/>
  <c r="D120" i="17"/>
  <c r="D121" i="17" l="1"/>
  <c r="D48" i="17" l="1"/>
  <c r="E36" i="17" l="1"/>
  <c r="E120" i="17"/>
  <c r="E35" i="17"/>
  <c r="E121" i="17" l="1"/>
  <c r="E37" i="17" l="1"/>
  <c r="E122" i="17" l="1"/>
  <c r="F36" i="17"/>
  <c r="F120" i="17"/>
  <c r="F35" i="17"/>
  <c r="F121" i="17" l="1"/>
  <c r="E76" i="17" l="1"/>
  <c r="G36" i="17" l="1"/>
  <c r="G120" i="17"/>
  <c r="G35" i="17"/>
  <c r="G121" i="17" l="1"/>
  <c r="F76" i="17" l="1"/>
  <c r="G76" i="17" l="1"/>
  <c r="B31" i="17" l="1"/>
  <c r="B55" i="17" s="1"/>
  <c r="B73" i="17" s="1"/>
  <c r="B87" i="17" s="1"/>
  <c r="B102" i="17" s="1"/>
  <c r="C12" i="17"/>
  <c r="C13" i="17" s="1"/>
  <c r="C6" i="7" s="1"/>
  <c r="B52" i="17"/>
  <c r="B46" i="17"/>
  <c r="B128" i="17"/>
  <c r="B68" i="17"/>
  <c r="B67" i="17"/>
  <c r="B66" i="17"/>
  <c r="B63" i="17"/>
  <c r="C20" i="7"/>
  <c r="C23" i="7" s="1"/>
  <c r="C27" i="7" s="1"/>
  <c r="B188" i="17"/>
  <c r="B189" i="17"/>
  <c r="B187" i="17"/>
  <c r="B78" i="17"/>
  <c r="B142" i="17"/>
  <c r="B168" i="17" s="1"/>
  <c r="B64" i="17"/>
  <c r="B84" i="17"/>
  <c r="D20" i="7"/>
  <c r="F35" i="7" s="1"/>
  <c r="D26" i="7"/>
  <c r="E26" i="7" s="1"/>
  <c r="F26" i="7" s="1"/>
  <c r="G26" i="7" s="1"/>
  <c r="H26" i="7" s="1"/>
  <c r="I26" i="7" s="1"/>
  <c r="J26" i="7" s="1"/>
  <c r="K26" i="7" s="1"/>
  <c r="L26" i="7" s="1"/>
  <c r="M26" i="7" s="1"/>
  <c r="N26" i="7" s="1"/>
  <c r="O26" i="7" s="1"/>
  <c r="P26" i="7" s="1"/>
  <c r="Q26" i="7" s="1"/>
  <c r="R26" i="7" s="1"/>
  <c r="S26" i="7" s="1"/>
  <c r="T26" i="7" s="1"/>
  <c r="U26" i="7" s="1"/>
  <c r="V26" i="7" s="1"/>
  <c r="W26" i="7" s="1"/>
  <c r="X26" i="7" s="1"/>
  <c r="Y26" i="7" s="1"/>
  <c r="Z26" i="7" s="1"/>
  <c r="AA26" i="7" s="1"/>
  <c r="AB26" i="7" s="1"/>
  <c r="AC26" i="7" s="1"/>
  <c r="AD26" i="7" s="1"/>
  <c r="AE26" i="7" s="1"/>
  <c r="AF26" i="7" s="1"/>
  <c r="AG26" i="7" s="1"/>
  <c r="AH26" i="7" s="1"/>
  <c r="AI26" i="7" s="1"/>
  <c r="AJ26" i="7" s="1"/>
  <c r="AK26" i="7" s="1"/>
  <c r="AL26" i="7" s="1"/>
  <c r="AM26" i="7" s="1"/>
  <c r="AN26" i="7" s="1"/>
  <c r="AO26" i="7" s="1"/>
  <c r="AP26" i="7" s="1"/>
  <c r="AQ26" i="7" s="1"/>
  <c r="AR26" i="7" s="1"/>
  <c r="AS26" i="7" s="1"/>
  <c r="AT26" i="7" s="1"/>
  <c r="AU26" i="7" s="1"/>
  <c r="AV26" i="7" s="1"/>
  <c r="AW26" i="7" s="1"/>
  <c r="AX26" i="7" s="1"/>
  <c r="AY26" i="7" s="1"/>
  <c r="AZ26" i="7" s="1"/>
  <c r="BA26" i="7" s="1"/>
  <c r="BB26" i="7" s="1"/>
  <c r="BC26" i="7" s="1"/>
  <c r="BD26" i="7" s="1"/>
  <c r="BE26" i="7" s="1"/>
  <c r="BF26" i="7" s="1"/>
  <c r="BG26" i="7" s="1"/>
  <c r="BH26" i="7" s="1"/>
  <c r="BI26" i="7" s="1"/>
  <c r="BJ26" i="7" s="1"/>
  <c r="BK26" i="7" s="1"/>
  <c r="BL26" i="7" s="1"/>
  <c r="BM26" i="7" s="1"/>
  <c r="BN26" i="7" s="1"/>
  <c r="D32" i="7"/>
  <c r="E32" i="7" s="1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AD32" i="7" s="1"/>
  <c r="AE32" i="7" s="1"/>
  <c r="AF32" i="7" s="1"/>
  <c r="AG32" i="7" s="1"/>
  <c r="AH32" i="7" s="1"/>
  <c r="AI32" i="7" s="1"/>
  <c r="AJ32" i="7" s="1"/>
  <c r="AK32" i="7" s="1"/>
  <c r="AL32" i="7" s="1"/>
  <c r="AM32" i="7" s="1"/>
  <c r="AN32" i="7" s="1"/>
  <c r="AO32" i="7" s="1"/>
  <c r="AP32" i="7" s="1"/>
  <c r="AQ32" i="7" s="1"/>
  <c r="AR32" i="7" s="1"/>
  <c r="AS32" i="7" s="1"/>
  <c r="AT32" i="7" s="1"/>
  <c r="AU32" i="7" s="1"/>
  <c r="AV32" i="7" s="1"/>
  <c r="AW32" i="7" s="1"/>
  <c r="AX32" i="7" s="1"/>
  <c r="AY32" i="7" s="1"/>
  <c r="AZ32" i="7" s="1"/>
  <c r="BA32" i="7" s="1"/>
  <c r="BB32" i="7" s="1"/>
  <c r="BC32" i="7" s="1"/>
  <c r="BD32" i="7" s="1"/>
  <c r="BE32" i="7" s="1"/>
  <c r="BF32" i="7" s="1"/>
  <c r="BG32" i="7" s="1"/>
  <c r="BH32" i="7" s="1"/>
  <c r="BI32" i="7" s="1"/>
  <c r="BJ32" i="7" s="1"/>
  <c r="BK32" i="7" s="1"/>
  <c r="BL32" i="7" s="1"/>
  <c r="BM32" i="7" s="1"/>
  <c r="BN32" i="7" s="1"/>
  <c r="BO32" i="7" s="1"/>
  <c r="BP32" i="7" s="1"/>
  <c r="BQ32" i="7" s="1"/>
  <c r="BR32" i="7" s="1"/>
  <c r="BS32" i="7" s="1"/>
  <c r="BT32" i="7" s="1"/>
  <c r="BU32" i="7" s="1"/>
  <c r="BV32" i="7" s="1"/>
  <c r="C36" i="7"/>
  <c r="D36" i="7" s="1"/>
  <c r="E36" i="7" s="1"/>
  <c r="D38" i="7"/>
  <c r="E38" i="7" s="1"/>
  <c r="F38" i="7" s="1"/>
  <c r="G38" i="7" s="1"/>
  <c r="H38" i="7" s="1"/>
  <c r="I38" i="7" s="1"/>
  <c r="J38" i="7" s="1"/>
  <c r="K38" i="7" s="1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V38" i="7" s="1"/>
  <c r="W38" i="7" s="1"/>
  <c r="X38" i="7" s="1"/>
  <c r="Y38" i="7" s="1"/>
  <c r="Z38" i="7" s="1"/>
  <c r="AA38" i="7" s="1"/>
  <c r="AB38" i="7" s="1"/>
  <c r="AC38" i="7" s="1"/>
  <c r="AD38" i="7" s="1"/>
  <c r="AE38" i="7" s="1"/>
  <c r="AF38" i="7" s="1"/>
  <c r="AG38" i="7" s="1"/>
  <c r="AH38" i="7" s="1"/>
  <c r="AI38" i="7" s="1"/>
  <c r="AJ38" i="7" s="1"/>
  <c r="AK38" i="7" s="1"/>
  <c r="AL38" i="7" s="1"/>
  <c r="AM38" i="7" s="1"/>
  <c r="AN38" i="7" s="1"/>
  <c r="AO38" i="7" s="1"/>
  <c r="AP38" i="7" s="1"/>
  <c r="AQ38" i="7" s="1"/>
  <c r="AR38" i="7" s="1"/>
  <c r="AS38" i="7" s="1"/>
  <c r="AT38" i="7" s="1"/>
  <c r="AU38" i="7" s="1"/>
  <c r="AV38" i="7" s="1"/>
  <c r="AW38" i="7" s="1"/>
  <c r="AX38" i="7" s="1"/>
  <c r="AY38" i="7" s="1"/>
  <c r="AZ38" i="7" s="1"/>
  <c r="BA38" i="7" s="1"/>
  <c r="BB38" i="7" s="1"/>
  <c r="BC38" i="7" s="1"/>
  <c r="BD38" i="7" s="1"/>
  <c r="BE38" i="7" s="1"/>
  <c r="BF38" i="7" s="1"/>
  <c r="BG38" i="7" s="1"/>
  <c r="BH38" i="7" s="1"/>
  <c r="BI38" i="7" s="1"/>
  <c r="BJ38" i="7" s="1"/>
  <c r="BK38" i="7" s="1"/>
  <c r="BL38" i="7" s="1"/>
  <c r="BM38" i="7" s="1"/>
  <c r="C39" i="7"/>
  <c r="D39" i="7" s="1"/>
  <c r="E39" i="7" s="1"/>
  <c r="F39" i="7" s="1"/>
  <c r="C41" i="7"/>
  <c r="D44" i="7"/>
  <c r="E44" i="7" s="1"/>
  <c r="F44" i="7" s="1"/>
  <c r="G44" i="7" s="1"/>
  <c r="H44" i="7" s="1"/>
  <c r="I44" i="7" s="1"/>
  <c r="J44" i="7" s="1"/>
  <c r="K44" i="7" s="1"/>
  <c r="L44" i="7" s="1"/>
  <c r="M44" i="7" s="1"/>
  <c r="N44" i="7" s="1"/>
  <c r="O44" i="7" s="1"/>
  <c r="P44" i="7" s="1"/>
  <c r="Q44" i="7" s="1"/>
  <c r="R44" i="7" s="1"/>
  <c r="S44" i="7" s="1"/>
  <c r="T44" i="7" s="1"/>
  <c r="U44" i="7" s="1"/>
  <c r="V44" i="7" s="1"/>
  <c r="W44" i="7" s="1"/>
  <c r="X44" i="7" s="1"/>
  <c r="Y44" i="7" s="1"/>
  <c r="Z44" i="7" s="1"/>
  <c r="AA44" i="7" s="1"/>
  <c r="AB44" i="7" s="1"/>
  <c r="AC44" i="7" s="1"/>
  <c r="AD44" i="7" s="1"/>
  <c r="AE44" i="7" s="1"/>
  <c r="AF44" i="7" s="1"/>
  <c r="AG44" i="7" s="1"/>
  <c r="AH44" i="7" s="1"/>
  <c r="AI44" i="7" s="1"/>
  <c r="AJ44" i="7" s="1"/>
  <c r="AK44" i="7" s="1"/>
  <c r="AL44" i="7" s="1"/>
  <c r="AM44" i="7" s="1"/>
  <c r="AN44" i="7" s="1"/>
  <c r="AO44" i="7" s="1"/>
  <c r="AP44" i="7" s="1"/>
  <c r="AQ44" i="7" s="1"/>
  <c r="AR44" i="7" s="1"/>
  <c r="AS44" i="7" s="1"/>
  <c r="AT44" i="7" s="1"/>
  <c r="AU44" i="7" s="1"/>
  <c r="AV44" i="7" s="1"/>
  <c r="AW44" i="7" s="1"/>
  <c r="AX44" i="7" s="1"/>
  <c r="AY44" i="7" s="1"/>
  <c r="AZ44" i="7" s="1"/>
  <c r="BA44" i="7" s="1"/>
  <c r="BB44" i="7" s="1"/>
  <c r="BC44" i="7" s="1"/>
  <c r="BD44" i="7" s="1"/>
  <c r="BE44" i="7" s="1"/>
  <c r="BF44" i="7" s="1"/>
  <c r="BG44" i="7" s="1"/>
  <c r="BH44" i="7" s="1"/>
  <c r="BI44" i="7" s="1"/>
  <c r="BJ44" i="7" s="1"/>
  <c r="BK44" i="7" s="1"/>
  <c r="BL44" i="7" s="1"/>
  <c r="BM44" i="7" s="1"/>
  <c r="BN44" i="7" s="1"/>
  <c r="BO44" i="7" s="1"/>
  <c r="BP44" i="7" s="1"/>
  <c r="BQ44" i="7" s="1"/>
  <c r="BR44" i="7" s="1"/>
  <c r="BS44" i="7" s="1"/>
  <c r="BT44" i="7" s="1"/>
  <c r="BU44" i="7" s="1"/>
  <c r="BV44" i="7" s="1"/>
  <c r="C45" i="7"/>
  <c r="C47" i="7"/>
  <c r="E54" i="7"/>
  <c r="E58" i="7"/>
  <c r="B58" i="17"/>
  <c r="B59" i="17"/>
  <c r="B60" i="17"/>
  <c r="C13" i="8"/>
  <c r="D13" i="8"/>
  <c r="E13" i="8"/>
  <c r="F13" i="8"/>
  <c r="G13" i="8"/>
  <c r="J165" i="8"/>
  <c r="J169" i="8" s="1"/>
  <c r="P165" i="8"/>
  <c r="J166" i="8"/>
  <c r="P166" i="8"/>
  <c r="J167" i="8"/>
  <c r="P167" i="8"/>
  <c r="J168" i="8"/>
  <c r="P168" i="8"/>
  <c r="J171" i="8"/>
  <c r="J175" i="8" s="1"/>
  <c r="P171" i="8"/>
  <c r="J172" i="8"/>
  <c r="P172" i="8"/>
  <c r="J173" i="8"/>
  <c r="P173" i="8"/>
  <c r="J174" i="8"/>
  <c r="P174" i="8"/>
  <c r="J177" i="8"/>
  <c r="J181" i="8" s="1"/>
  <c r="P177" i="8"/>
  <c r="J178" i="8"/>
  <c r="P178" i="8"/>
  <c r="J179" i="8"/>
  <c r="P179" i="8"/>
  <c r="J180" i="8"/>
  <c r="P180" i="8"/>
  <c r="J183" i="8"/>
  <c r="J187" i="8" s="1"/>
  <c r="P183" i="8"/>
  <c r="J184" i="8"/>
  <c r="P184" i="8"/>
  <c r="J185" i="8"/>
  <c r="P185" i="8"/>
  <c r="J186" i="8"/>
  <c r="P186" i="8"/>
  <c r="P187" i="8" s="1"/>
  <c r="J189" i="8"/>
  <c r="J193" i="8" s="1"/>
  <c r="P189" i="8"/>
  <c r="J190" i="8"/>
  <c r="P190" i="8"/>
  <c r="J191" i="8"/>
  <c r="P191" i="8"/>
  <c r="J192" i="8"/>
  <c r="P192" i="8"/>
  <c r="P193" i="8" s="1"/>
  <c r="C164" i="17"/>
  <c r="B70" i="17"/>
  <c r="B77" i="17"/>
  <c r="C13" i="7"/>
  <c r="D22" i="7"/>
  <c r="D23" i="7" s="1"/>
  <c r="F33" i="7" s="1"/>
  <c r="B65" i="17"/>
  <c r="P175" i="8" l="1"/>
  <c r="C46" i="7"/>
  <c r="D45" i="7"/>
  <c r="E45" i="7" s="1"/>
  <c r="F45" i="7" s="1"/>
  <c r="G45" i="7" s="1"/>
  <c r="H45" i="7" s="1"/>
  <c r="I45" i="7" s="1"/>
  <c r="J45" i="7" s="1"/>
  <c r="K45" i="7" s="1"/>
  <c r="L45" i="7" s="1"/>
  <c r="M45" i="7" s="1"/>
  <c r="N45" i="7" s="1"/>
  <c r="O45" i="7" s="1"/>
  <c r="P45" i="7" s="1"/>
  <c r="Q45" i="7" s="1"/>
  <c r="R45" i="7" s="1"/>
  <c r="S45" i="7" s="1"/>
  <c r="T45" i="7" s="1"/>
  <c r="U45" i="7" s="1"/>
  <c r="V45" i="7" s="1"/>
  <c r="W45" i="7" s="1"/>
  <c r="X45" i="7" s="1"/>
  <c r="Y45" i="7" s="1"/>
  <c r="Z45" i="7" s="1"/>
  <c r="AA45" i="7" s="1"/>
  <c r="AB45" i="7" s="1"/>
  <c r="AC45" i="7" s="1"/>
  <c r="AD45" i="7" s="1"/>
  <c r="AE45" i="7" s="1"/>
  <c r="AF45" i="7" s="1"/>
  <c r="AG45" i="7" s="1"/>
  <c r="AH45" i="7" s="1"/>
  <c r="AI45" i="7" s="1"/>
  <c r="AJ45" i="7" s="1"/>
  <c r="AK45" i="7" s="1"/>
  <c r="AL45" i="7" s="1"/>
  <c r="AM45" i="7" s="1"/>
  <c r="AN45" i="7" s="1"/>
  <c r="AO45" i="7" s="1"/>
  <c r="AP45" i="7" s="1"/>
  <c r="AQ45" i="7" s="1"/>
  <c r="AR45" i="7" s="1"/>
  <c r="AS45" i="7" s="1"/>
  <c r="AT45" i="7" s="1"/>
  <c r="AU45" i="7" s="1"/>
  <c r="AV45" i="7" s="1"/>
  <c r="AW45" i="7" s="1"/>
  <c r="AX45" i="7" s="1"/>
  <c r="AY45" i="7" s="1"/>
  <c r="AZ45" i="7" s="1"/>
  <c r="BA45" i="7" s="1"/>
  <c r="BB45" i="7" s="1"/>
  <c r="BC45" i="7" s="1"/>
  <c r="BD45" i="7" s="1"/>
  <c r="BE45" i="7" s="1"/>
  <c r="BF45" i="7" s="1"/>
  <c r="BG45" i="7" s="1"/>
  <c r="BH45" i="7" s="1"/>
  <c r="BI45" i="7" s="1"/>
  <c r="BJ45" i="7" s="1"/>
  <c r="BK45" i="7" s="1"/>
  <c r="BL45" i="7" s="1"/>
  <c r="BM45" i="7" s="1"/>
  <c r="BN45" i="7" s="1"/>
  <c r="BO45" i="7" s="1"/>
  <c r="BP45" i="7" s="1"/>
  <c r="BQ45" i="7" s="1"/>
  <c r="BR45" i="7" s="1"/>
  <c r="BS45" i="7" s="1"/>
  <c r="BT45" i="7" s="1"/>
  <c r="BU45" i="7" s="1"/>
  <c r="BV45" i="7" s="1"/>
  <c r="C48" i="7"/>
  <c r="D47" i="7" s="1"/>
  <c r="C40" i="7"/>
  <c r="C42" i="7"/>
  <c r="D41" i="7" s="1"/>
  <c r="D40" i="7" s="1"/>
  <c r="C29" i="7"/>
  <c r="C30" i="7" s="1"/>
  <c r="D29" i="7" s="1"/>
  <c r="F36" i="7"/>
  <c r="G35" i="7" s="1"/>
  <c r="F34" i="7"/>
  <c r="G33" i="7"/>
  <c r="H33" i="7" s="1"/>
  <c r="I33" i="7" s="1"/>
  <c r="J33" i="7" s="1"/>
  <c r="G39" i="7"/>
  <c r="H39" i="7" s="1"/>
  <c r="I39" i="7" s="1"/>
  <c r="J39" i="7" s="1"/>
  <c r="K39" i="7" s="1"/>
  <c r="L39" i="7" s="1"/>
  <c r="M39" i="7" s="1"/>
  <c r="N39" i="7" s="1"/>
  <c r="D27" i="7"/>
  <c r="E27" i="7" s="1"/>
  <c r="F27" i="7" s="1"/>
  <c r="G27" i="7" s="1"/>
  <c r="D155" i="17"/>
  <c r="G80" i="17"/>
  <c r="D80" i="17"/>
  <c r="E80" i="17"/>
  <c r="F80" i="17"/>
  <c r="C80" i="17"/>
  <c r="P169" i="8"/>
  <c r="D46" i="7"/>
  <c r="D48" i="7"/>
  <c r="P181" i="8"/>
  <c r="C28" i="7" l="1"/>
  <c r="D42" i="7"/>
  <c r="E41" i="7" s="1"/>
  <c r="E40" i="7" s="1"/>
  <c r="G36" i="7"/>
  <c r="H35" i="7" s="1"/>
  <c r="D30" i="7"/>
  <c r="E29" i="7" s="1"/>
  <c r="E30" i="7" s="1"/>
  <c r="D28" i="7"/>
  <c r="G34" i="7"/>
  <c r="C8" i="7"/>
  <c r="C15" i="7" s="1"/>
  <c r="E47" i="7"/>
  <c r="E46" i="7" s="1"/>
  <c r="H27" i="7"/>
  <c r="K33" i="7"/>
  <c r="O39" i="7"/>
  <c r="F58" i="7" l="1"/>
  <c r="H34" i="7"/>
  <c r="F54" i="7" s="1"/>
  <c r="E42" i="7"/>
  <c r="F41" i="7" s="1"/>
  <c r="F40" i="7" s="1"/>
  <c r="H36" i="7"/>
  <c r="I35" i="7" s="1"/>
  <c r="I34" i="7" s="1"/>
  <c r="C9" i="8"/>
  <c r="C155" i="17"/>
  <c r="F29" i="7"/>
  <c r="F30" i="7" s="1"/>
  <c r="L33" i="7"/>
  <c r="I27" i="7"/>
  <c r="E48" i="7"/>
  <c r="E28" i="7"/>
  <c r="C57" i="7"/>
  <c r="C59" i="7" s="1"/>
  <c r="P39" i="7"/>
  <c r="I36" i="7" l="1"/>
  <c r="J35" i="7" s="1"/>
  <c r="F42" i="7"/>
  <c r="G41" i="7" s="1"/>
  <c r="G40" i="7" s="1"/>
  <c r="D81" i="17"/>
  <c r="G29" i="7"/>
  <c r="G28" i="7" s="1"/>
  <c r="M33" i="7"/>
  <c r="J27" i="7"/>
  <c r="C105" i="17"/>
  <c r="C53" i="7"/>
  <c r="C55" i="7" s="1"/>
  <c r="F47" i="7"/>
  <c r="F46" i="7" s="1"/>
  <c r="Q39" i="7"/>
  <c r="F28" i="7"/>
  <c r="G30" i="7" l="1"/>
  <c r="G42" i="7"/>
  <c r="C78" i="17"/>
  <c r="R39" i="7"/>
  <c r="N33" i="7"/>
  <c r="F48" i="7"/>
  <c r="J34" i="7"/>
  <c r="K27" i="7"/>
  <c r="J36" i="7"/>
  <c r="H29" i="7"/>
  <c r="H30" i="7" s="1"/>
  <c r="H41" i="7" l="1"/>
  <c r="H40" i="7" s="1"/>
  <c r="E81" i="17"/>
  <c r="G47" i="7"/>
  <c r="G46" i="7" s="1"/>
  <c r="O33" i="7"/>
  <c r="S39" i="7"/>
  <c r="H28" i="7"/>
  <c r="D57" i="7"/>
  <c r="D59" i="7" s="1"/>
  <c r="I29" i="7"/>
  <c r="I30" i="7" s="1"/>
  <c r="K35" i="7"/>
  <c r="L27" i="7"/>
  <c r="G48" i="7" l="1"/>
  <c r="H42" i="7"/>
  <c r="I41" i="7" s="1"/>
  <c r="I40" i="7" s="1"/>
  <c r="F81" i="17"/>
  <c r="P33" i="7"/>
  <c r="D53" i="7"/>
  <c r="D55" i="7" s="1"/>
  <c r="H47" i="7"/>
  <c r="H46" i="7" s="1"/>
  <c r="M27" i="7"/>
  <c r="K34" i="7"/>
  <c r="G54" i="7" s="1"/>
  <c r="G58" i="7"/>
  <c r="I28" i="7"/>
  <c r="T39" i="7"/>
  <c r="J29" i="7"/>
  <c r="J28" i="7" s="1"/>
  <c r="K36" i="7"/>
  <c r="H48" i="7" l="1"/>
  <c r="I47" i="7" s="1"/>
  <c r="I46" i="7" s="1"/>
  <c r="J30" i="7"/>
  <c r="K29" i="7" s="1"/>
  <c r="K28" i="7" s="1"/>
  <c r="I42" i="7"/>
  <c r="G81" i="17"/>
  <c r="U39" i="7"/>
  <c r="N27" i="7"/>
  <c r="L35" i="7"/>
  <c r="L36" i="7" s="1"/>
  <c r="Q33" i="7"/>
  <c r="E53" i="7" l="1"/>
  <c r="E55" i="7" s="1"/>
  <c r="J41" i="7"/>
  <c r="J40" i="7" s="1"/>
  <c r="K30" i="7"/>
  <c r="R33" i="7"/>
  <c r="I48" i="7"/>
  <c r="L34" i="7"/>
  <c r="O27" i="7"/>
  <c r="M35" i="7"/>
  <c r="M34" i="7" s="1"/>
  <c r="E57" i="7"/>
  <c r="E59" i="7" s="1"/>
  <c r="V39" i="7"/>
  <c r="J42" i="7" l="1"/>
  <c r="K41" i="7" s="1"/>
  <c r="K40" i="7" s="1"/>
  <c r="C77" i="17"/>
  <c r="C69" i="17"/>
  <c r="C64" i="17"/>
  <c r="P27" i="7"/>
  <c r="J47" i="7"/>
  <c r="J46" i="7" s="1"/>
  <c r="L29" i="7"/>
  <c r="W39" i="7"/>
  <c r="M36" i="7"/>
  <c r="S33" i="7"/>
  <c r="J48" i="7" l="1"/>
  <c r="K47" i="7" s="1"/>
  <c r="K46" i="7" s="1"/>
  <c r="K42" i="7"/>
  <c r="L41" i="7" s="1"/>
  <c r="L40" i="7" s="1"/>
  <c r="C65" i="17"/>
  <c r="C63" i="17"/>
  <c r="C68" i="17"/>
  <c r="C67" i="17"/>
  <c r="T33" i="7"/>
  <c r="L28" i="7"/>
  <c r="X39" i="7"/>
  <c r="L30" i="7"/>
  <c r="Q27" i="7"/>
  <c r="C66" i="17"/>
  <c r="N35" i="7"/>
  <c r="N36" i="7" s="1"/>
  <c r="K48" i="7" l="1"/>
  <c r="L42" i="7"/>
  <c r="C133" i="17"/>
  <c r="C62" i="17"/>
  <c r="R27" i="7"/>
  <c r="L47" i="7"/>
  <c r="L46" i="7" s="1"/>
  <c r="Y39" i="7"/>
  <c r="O35" i="7"/>
  <c r="O36" i="7" s="1"/>
  <c r="U33" i="7"/>
  <c r="M29" i="7"/>
  <c r="M30" i="7" s="1"/>
  <c r="N34" i="7"/>
  <c r="H54" i="7" s="1"/>
  <c r="H58" i="7"/>
  <c r="L48" i="7" l="1"/>
  <c r="M47" i="7" s="1"/>
  <c r="M46" i="7" s="1"/>
  <c r="M41" i="7"/>
  <c r="M40" i="7" s="1"/>
  <c r="P35" i="7"/>
  <c r="P34" i="7" s="1"/>
  <c r="C147" i="17"/>
  <c r="M28" i="7"/>
  <c r="C178" i="17"/>
  <c r="N29" i="7"/>
  <c r="N28" i="7" s="1"/>
  <c r="V33" i="7"/>
  <c r="O34" i="7"/>
  <c r="Z39" i="7"/>
  <c r="S27" i="7"/>
  <c r="N30" i="7" l="1"/>
  <c r="O29" i="7" s="1"/>
  <c r="O30" i="7" s="1"/>
  <c r="M42" i="7"/>
  <c r="C160" i="17"/>
  <c r="C192" i="17"/>
  <c r="C123" i="17"/>
  <c r="C38" i="17"/>
  <c r="T27" i="7"/>
  <c r="M48" i="7"/>
  <c r="AA39" i="7"/>
  <c r="W33" i="7"/>
  <c r="F57" i="7"/>
  <c r="F59" i="7" s="1"/>
  <c r="F53" i="7"/>
  <c r="F55" i="7" s="1"/>
  <c r="P36" i="7"/>
  <c r="N41" i="7" l="1"/>
  <c r="N40" i="7" s="1"/>
  <c r="C61" i="17"/>
  <c r="C124" i="17"/>
  <c r="C39" i="17"/>
  <c r="C125" i="17"/>
  <c r="C40" i="17"/>
  <c r="Q35" i="7"/>
  <c r="Q36" i="7" s="1"/>
  <c r="C58" i="17"/>
  <c r="D178" i="17"/>
  <c r="AB39" i="7"/>
  <c r="U27" i="7"/>
  <c r="P29" i="7"/>
  <c r="P28" i="7" s="1"/>
  <c r="X33" i="7"/>
  <c r="N47" i="7"/>
  <c r="N46" i="7" s="1"/>
  <c r="O28" i="7"/>
  <c r="N48" i="7" l="1"/>
  <c r="N42" i="7"/>
  <c r="D9" i="8"/>
  <c r="C122" i="17"/>
  <c r="C37" i="17"/>
  <c r="C183" i="17"/>
  <c r="R35" i="7"/>
  <c r="V27" i="7"/>
  <c r="AC39" i="7"/>
  <c r="Y33" i="7"/>
  <c r="Q34" i="7"/>
  <c r="I54" i="7" s="1"/>
  <c r="I58" i="7"/>
  <c r="D105" i="17"/>
  <c r="O47" i="7"/>
  <c r="O46" i="7" s="1"/>
  <c r="P30" i="7"/>
  <c r="C59" i="17"/>
  <c r="C174" i="17"/>
  <c r="C151" i="17"/>
  <c r="O41" i="7" l="1"/>
  <c r="O40" i="7" s="1"/>
  <c r="D192" i="17"/>
  <c r="D160" i="17"/>
  <c r="C148" i="17"/>
  <c r="D78" i="17"/>
  <c r="W27" i="7"/>
  <c r="R34" i="7"/>
  <c r="Q29" i="7"/>
  <c r="O48" i="7"/>
  <c r="Z33" i="7"/>
  <c r="AD39" i="7"/>
  <c r="C60" i="17"/>
  <c r="R36" i="7"/>
  <c r="C150" i="17"/>
  <c r="C182" i="17"/>
  <c r="O42" i="7" l="1"/>
  <c r="P41" i="7" s="1"/>
  <c r="P40" i="7" s="1"/>
  <c r="S35" i="7"/>
  <c r="S36" i="7" s="1"/>
  <c r="AE39" i="7"/>
  <c r="AA33" i="7"/>
  <c r="P47" i="7"/>
  <c r="P46" i="7" s="1"/>
  <c r="Q28" i="7"/>
  <c r="G53" i="7" s="1"/>
  <c r="G57" i="7"/>
  <c r="G59" i="7" s="1"/>
  <c r="X27" i="7"/>
  <c r="Q30" i="7"/>
  <c r="P48" i="7" l="1"/>
  <c r="P42" i="7"/>
  <c r="D62" i="17"/>
  <c r="T35" i="7"/>
  <c r="J58" i="7" s="1"/>
  <c r="E178" i="17"/>
  <c r="Y27" i="7"/>
  <c r="S34" i="7"/>
  <c r="AF39" i="7"/>
  <c r="R29" i="7"/>
  <c r="R30" i="7"/>
  <c r="AB33" i="7"/>
  <c r="G55" i="7"/>
  <c r="Q47" i="7"/>
  <c r="Q46" i="7" s="1"/>
  <c r="C134" i="17"/>
  <c r="C135" i="17" s="1"/>
  <c r="T36" i="7" l="1"/>
  <c r="U35" i="7" s="1"/>
  <c r="U36" i="7" s="1"/>
  <c r="Q41" i="7"/>
  <c r="Q40" i="7" s="1"/>
  <c r="AC33" i="7"/>
  <c r="S29" i="7"/>
  <c r="S28" i="7" s="1"/>
  <c r="AG39" i="7"/>
  <c r="R28" i="7"/>
  <c r="Z27" i="7"/>
  <c r="T34" i="7"/>
  <c r="J54" i="7" s="1"/>
  <c r="Q48" i="7"/>
  <c r="Q42" i="7" l="1"/>
  <c r="R41" i="7" s="1"/>
  <c r="R40" i="7" s="1"/>
  <c r="E192" i="17"/>
  <c r="D77" i="17"/>
  <c r="R47" i="7"/>
  <c r="R46" i="7" s="1"/>
  <c r="S30" i="7"/>
  <c r="AA27" i="7"/>
  <c r="V35" i="7"/>
  <c r="V36" i="7" s="1"/>
  <c r="U34" i="7"/>
  <c r="K58" i="7"/>
  <c r="AH39" i="7"/>
  <c r="AD33" i="7"/>
  <c r="R42" i="7" l="1"/>
  <c r="D69" i="17"/>
  <c r="D63" i="17"/>
  <c r="D64" i="17"/>
  <c r="AE33" i="7"/>
  <c r="R48" i="7"/>
  <c r="V34" i="7"/>
  <c r="L58" i="7"/>
  <c r="AB27" i="7"/>
  <c r="T29" i="7"/>
  <c r="AI39" i="7"/>
  <c r="W35" i="7"/>
  <c r="W36" i="7" s="1"/>
  <c r="S41" i="7" l="1"/>
  <c r="S40" i="7" s="1"/>
  <c r="S42" i="7"/>
  <c r="D68" i="17"/>
  <c r="D67" i="17"/>
  <c r="X35" i="7"/>
  <c r="X36" i="7" s="1"/>
  <c r="AC27" i="7"/>
  <c r="D65" i="17"/>
  <c r="W34" i="7"/>
  <c r="K54" i="7" s="1"/>
  <c r="M58" i="7"/>
  <c r="AJ39" i="7"/>
  <c r="T28" i="7"/>
  <c r="H53" i="7" s="1"/>
  <c r="H57" i="7"/>
  <c r="H59" i="7" s="1"/>
  <c r="S47" i="7"/>
  <c r="S46" i="7" s="1"/>
  <c r="F178" i="17"/>
  <c r="AF33" i="7"/>
  <c r="T30" i="7"/>
  <c r="D66" i="17"/>
  <c r="D150" i="17"/>
  <c r="D182" i="17"/>
  <c r="S48" i="7" l="1"/>
  <c r="T41" i="7"/>
  <c r="T40" i="7" s="1"/>
  <c r="E62" i="17"/>
  <c r="Y35" i="7"/>
  <c r="T47" i="7"/>
  <c r="T46" i="7" s="1"/>
  <c r="T48" i="7"/>
  <c r="AD27" i="7"/>
  <c r="AG33" i="7"/>
  <c r="D147" i="17"/>
  <c r="U29" i="7"/>
  <c r="U30" i="7" s="1"/>
  <c r="H55" i="7"/>
  <c r="AK39" i="7"/>
  <c r="X34" i="7"/>
  <c r="N58" i="7"/>
  <c r="T42" i="7" l="1"/>
  <c r="U41" i="7" s="1"/>
  <c r="U40" i="7" s="1"/>
  <c r="F192" i="17"/>
  <c r="V29" i="7"/>
  <c r="V28" i="7" s="1"/>
  <c r="U28" i="7"/>
  <c r="AH33" i="7"/>
  <c r="AL39" i="7"/>
  <c r="U47" i="7"/>
  <c r="U46" i="7" s="1"/>
  <c r="Y34" i="7"/>
  <c r="O58" i="7"/>
  <c r="AE27" i="7"/>
  <c r="Y36" i="7"/>
  <c r="U42" i="7" l="1"/>
  <c r="V41" i="7" s="1"/>
  <c r="V40" i="7" s="1"/>
  <c r="U48" i="7"/>
  <c r="V47" i="7" s="1"/>
  <c r="V46" i="7" s="1"/>
  <c r="Z35" i="7"/>
  <c r="Z36" i="7" s="1"/>
  <c r="AI33" i="7"/>
  <c r="V30" i="7"/>
  <c r="AF27" i="7"/>
  <c r="AM39" i="7"/>
  <c r="D174" i="17"/>
  <c r="V42" i="7" l="1"/>
  <c r="W41" i="7" s="1"/>
  <c r="W40" i="7" s="1"/>
  <c r="V48" i="7"/>
  <c r="W47" i="7" s="1"/>
  <c r="W46" i="7" s="1"/>
  <c r="D122" i="17"/>
  <c r="D37" i="17"/>
  <c r="G178" i="17"/>
  <c r="W29" i="7"/>
  <c r="W30" i="7" s="1"/>
  <c r="D59" i="17"/>
  <c r="D58" i="17"/>
  <c r="AJ33" i="7"/>
  <c r="AA35" i="7"/>
  <c r="AN39" i="7"/>
  <c r="AG27" i="7"/>
  <c r="Z34" i="7"/>
  <c r="L54" i="7" s="1"/>
  <c r="P58" i="7"/>
  <c r="W42" i="7" l="1"/>
  <c r="E105" i="17"/>
  <c r="AH27" i="7"/>
  <c r="AA34" i="7"/>
  <c r="Q58" i="7"/>
  <c r="AO39" i="7"/>
  <c r="AA36" i="7"/>
  <c r="D148" i="17"/>
  <c r="D60" i="17"/>
  <c r="W48" i="7"/>
  <c r="W28" i="7"/>
  <c r="I53" i="7" s="1"/>
  <c r="I57" i="7"/>
  <c r="I59" i="7" s="1"/>
  <c r="X29" i="7"/>
  <c r="X30" i="7" s="1"/>
  <c r="AK33" i="7"/>
  <c r="X41" i="7" l="1"/>
  <c r="X40" i="7" s="1"/>
  <c r="C176" i="17"/>
  <c r="G192" i="17"/>
  <c r="AI27" i="7"/>
  <c r="X28" i="7"/>
  <c r="AL33" i="7"/>
  <c r="AP39" i="7"/>
  <c r="Y29" i="7"/>
  <c r="Y28" i="7" s="1"/>
  <c r="I55" i="7"/>
  <c r="X47" i="7"/>
  <c r="X46" i="7" s="1"/>
  <c r="AB35" i="7"/>
  <c r="AB36" i="7" s="1"/>
  <c r="E78" i="17"/>
  <c r="X42" i="7" l="1"/>
  <c r="C7" i="8"/>
  <c r="AC35" i="7"/>
  <c r="S58" i="7" s="1"/>
  <c r="AQ39" i="7"/>
  <c r="AB34" i="7"/>
  <c r="R58" i="7"/>
  <c r="X48" i="7"/>
  <c r="Y30" i="7"/>
  <c r="AM33" i="7"/>
  <c r="AJ27" i="7"/>
  <c r="Y41" i="7" l="1"/>
  <c r="Y40" i="7" s="1"/>
  <c r="D176" i="17"/>
  <c r="AN33" i="7"/>
  <c r="AR39" i="7"/>
  <c r="AC34" i="7"/>
  <c r="M54" i="7" s="1"/>
  <c r="AK27" i="7"/>
  <c r="Z29" i="7"/>
  <c r="Z30" i="7" s="1"/>
  <c r="Y47" i="7"/>
  <c r="Y46" i="7" s="1"/>
  <c r="AC36" i="7"/>
  <c r="Y42" i="7" l="1"/>
  <c r="Z41" i="7" s="1"/>
  <c r="Z40" i="7" s="1"/>
  <c r="AD35" i="7"/>
  <c r="AD36" i="7" s="1"/>
  <c r="AL27" i="7"/>
  <c r="Y48" i="7"/>
  <c r="AA29" i="7"/>
  <c r="AO33" i="7"/>
  <c r="Z28" i="7"/>
  <c r="J53" i="7" s="1"/>
  <c r="J57" i="7"/>
  <c r="J59" i="7" s="1"/>
  <c r="AS39" i="7"/>
  <c r="Z42" i="7" l="1"/>
  <c r="E77" i="17"/>
  <c r="D7" i="8"/>
  <c r="AA28" i="7"/>
  <c r="AM27" i="7"/>
  <c r="Z47" i="7"/>
  <c r="Z46" i="7" s="1"/>
  <c r="AE35" i="7"/>
  <c r="AE36" i="7" s="1"/>
  <c r="AD34" i="7"/>
  <c r="T58" i="7"/>
  <c r="AP33" i="7"/>
  <c r="AT39" i="7"/>
  <c r="J55" i="7"/>
  <c r="AA30" i="7"/>
  <c r="Z48" i="7" l="1"/>
  <c r="U58" i="7"/>
  <c r="AA41" i="7"/>
  <c r="AA40" i="7" s="1"/>
  <c r="E69" i="17"/>
  <c r="E64" i="17"/>
  <c r="AB29" i="7"/>
  <c r="AB30" i="7" s="1"/>
  <c r="AA47" i="7"/>
  <c r="AA46" i="7" s="1"/>
  <c r="AQ33" i="7"/>
  <c r="AF35" i="7"/>
  <c r="AF36" i="7" s="1"/>
  <c r="AN27" i="7"/>
  <c r="AU39" i="7"/>
  <c r="AE34" i="7"/>
  <c r="AA42" i="7" l="1"/>
  <c r="E133" i="17"/>
  <c r="E63" i="17"/>
  <c r="E68" i="17"/>
  <c r="E67" i="17"/>
  <c r="AG35" i="7"/>
  <c r="AG34" i="7" s="1"/>
  <c r="E66" i="17"/>
  <c r="E65" i="17"/>
  <c r="AF34" i="7"/>
  <c r="N54" i="7" s="1"/>
  <c r="V58" i="7"/>
  <c r="AC29" i="7"/>
  <c r="AC28" i="7" s="1"/>
  <c r="AV39" i="7"/>
  <c r="AO27" i="7"/>
  <c r="AR33" i="7"/>
  <c r="AB28" i="7"/>
  <c r="AA48" i="7"/>
  <c r="K57" i="7" l="1"/>
  <c r="K59" i="7" s="1"/>
  <c r="W58" i="7"/>
  <c r="AG36" i="7"/>
  <c r="AH35" i="7" s="1"/>
  <c r="AH34" i="7" s="1"/>
  <c r="O54" i="7"/>
  <c r="K53" i="7"/>
  <c r="K55" i="7" s="1"/>
  <c r="AC30" i="7"/>
  <c r="AD29" i="7" s="1"/>
  <c r="AB41" i="7"/>
  <c r="AB40" i="7" s="1"/>
  <c r="F62" i="17"/>
  <c r="E147" i="17"/>
  <c r="AB47" i="7"/>
  <c r="AB46" i="7" s="1"/>
  <c r="AP27" i="7"/>
  <c r="AS33" i="7"/>
  <c r="AW39" i="7"/>
  <c r="AB42" i="7" l="1"/>
  <c r="AC41" i="7" s="1"/>
  <c r="AC40" i="7" s="1"/>
  <c r="AD30" i="7"/>
  <c r="AE29" i="7" s="1"/>
  <c r="AE30" i="7" s="1"/>
  <c r="AH36" i="7"/>
  <c r="AI35" i="7" s="1"/>
  <c r="AI34" i="7" s="1"/>
  <c r="AQ27" i="7"/>
  <c r="AT33" i="7"/>
  <c r="AX39" i="7"/>
  <c r="AD28" i="7"/>
  <c r="AB48" i="7"/>
  <c r="AI36" i="7" l="1"/>
  <c r="AJ35" i="7" s="1"/>
  <c r="AJ34" i="7" s="1"/>
  <c r="P54" i="7" s="1"/>
  <c r="AC42" i="7"/>
  <c r="E123" i="17"/>
  <c r="E38" i="17"/>
  <c r="AY39" i="7"/>
  <c r="AU33" i="7"/>
  <c r="AE28" i="7"/>
  <c r="AF29" i="7"/>
  <c r="AF28" i="7" s="1"/>
  <c r="AR27" i="7"/>
  <c r="AC47" i="7"/>
  <c r="AC46" i="7" s="1"/>
  <c r="AC48" i="7" l="1"/>
  <c r="AD47" i="7" s="1"/>
  <c r="AD46" i="7" s="1"/>
  <c r="L53" i="7"/>
  <c r="L55" i="7" s="1"/>
  <c r="AD41" i="7"/>
  <c r="AD40" i="7" s="1"/>
  <c r="E124" i="17"/>
  <c r="E39" i="17"/>
  <c r="E125" i="17"/>
  <c r="E40" i="17"/>
  <c r="AF30" i="7"/>
  <c r="E59" i="17"/>
  <c r="L57" i="7"/>
  <c r="L59" i="7" s="1"/>
  <c r="AV33" i="7"/>
  <c r="E58" i="17"/>
  <c r="AS27" i="7"/>
  <c r="AJ36" i="7"/>
  <c r="AZ39" i="7"/>
  <c r="AD42" i="7" l="1"/>
  <c r="E61" i="17"/>
  <c r="AT27" i="7"/>
  <c r="E148" i="17"/>
  <c r="F105" i="17"/>
  <c r="AK35" i="7"/>
  <c r="AK34" i="7" s="1"/>
  <c r="AG29" i="7"/>
  <c r="AG30" i="7" s="1"/>
  <c r="BA39" i="7"/>
  <c r="E60" i="17"/>
  <c r="AW33" i="7"/>
  <c r="AD48" i="7"/>
  <c r="E174" i="17"/>
  <c r="E151" i="17"/>
  <c r="AE41" i="7" l="1"/>
  <c r="AE40" i="7" s="1"/>
  <c r="E128" i="17"/>
  <c r="F78" i="17"/>
  <c r="AG28" i="7"/>
  <c r="M57" i="7"/>
  <c r="M59" i="7" s="1"/>
  <c r="AK36" i="7"/>
  <c r="AU27" i="7"/>
  <c r="AX33" i="7"/>
  <c r="AH29" i="7"/>
  <c r="AE47" i="7"/>
  <c r="AE46" i="7" s="1"/>
  <c r="BB39" i="7"/>
  <c r="AE42" i="7" l="1"/>
  <c r="AF41" i="7" s="1"/>
  <c r="AE48" i="7"/>
  <c r="AF47" i="7" s="1"/>
  <c r="AF46" i="7" s="1"/>
  <c r="E130" i="17"/>
  <c r="AH28" i="7"/>
  <c r="AY33" i="7"/>
  <c r="AH30" i="7"/>
  <c r="AL35" i="7"/>
  <c r="AL34" i="7" s="1"/>
  <c r="BC39" i="7"/>
  <c r="AV27" i="7"/>
  <c r="E150" i="17"/>
  <c r="E182" i="17"/>
  <c r="AF48" i="7" l="1"/>
  <c r="AG47" i="7" s="1"/>
  <c r="AG46" i="7" s="1"/>
  <c r="AF40" i="7"/>
  <c r="AF42" i="7"/>
  <c r="AG41" i="7" s="1"/>
  <c r="AG40" i="7" s="1"/>
  <c r="E176" i="17"/>
  <c r="AW27" i="7"/>
  <c r="BD39" i="7"/>
  <c r="AZ33" i="7"/>
  <c r="AI29" i="7"/>
  <c r="AI30" i="7" s="1"/>
  <c r="AL36" i="7"/>
  <c r="E134" i="17"/>
  <c r="E135" i="17" s="1"/>
  <c r="AG48" i="7" l="1"/>
  <c r="AH47" i="7" s="1"/>
  <c r="AH46" i="7" s="1"/>
  <c r="AG42" i="7"/>
  <c r="AH41" i="7" s="1"/>
  <c r="AJ29" i="7"/>
  <c r="AJ28" i="7" s="1"/>
  <c r="BA33" i="7"/>
  <c r="AX27" i="7"/>
  <c r="AM35" i="7"/>
  <c r="AM34" i="7" s="1"/>
  <c r="Q54" i="7" s="1"/>
  <c r="BE39" i="7"/>
  <c r="AI28" i="7"/>
  <c r="M53" i="7" s="1"/>
  <c r="AM36" i="7" l="1"/>
  <c r="AH40" i="7"/>
  <c r="AH42" i="7"/>
  <c r="AI41" i="7" s="1"/>
  <c r="AI40" i="7" s="1"/>
  <c r="F77" i="17"/>
  <c r="E7" i="8"/>
  <c r="BB33" i="7"/>
  <c r="AH48" i="7"/>
  <c r="AJ30" i="7"/>
  <c r="N57" i="7"/>
  <c r="N59" i="7" s="1"/>
  <c r="AY27" i="7"/>
  <c r="AN35" i="7"/>
  <c r="AN34" i="7" s="1"/>
  <c r="M55" i="7"/>
  <c r="BF39" i="7"/>
  <c r="E137" i="17"/>
  <c r="AN36" i="7" l="1"/>
  <c r="AO35" i="7" s="1"/>
  <c r="AO34" i="7" s="1"/>
  <c r="AI42" i="7"/>
  <c r="F69" i="17"/>
  <c r="F64" i="17"/>
  <c r="BC33" i="7"/>
  <c r="AK29" i="7"/>
  <c r="AK30" i="7" s="1"/>
  <c r="BG39" i="7"/>
  <c r="AZ27" i="7"/>
  <c r="AI47" i="7"/>
  <c r="AI46" i="7" s="1"/>
  <c r="E146" i="17"/>
  <c r="E6" i="8"/>
  <c r="AI48" i="7" l="1"/>
  <c r="AJ47" i="7" s="1"/>
  <c r="AJ46" i="7" s="1"/>
  <c r="AJ41" i="7"/>
  <c r="AJ40" i="7" s="1"/>
  <c r="F133" i="17"/>
  <c r="G62" i="17"/>
  <c r="F68" i="17"/>
  <c r="F63" i="17"/>
  <c r="F65" i="17"/>
  <c r="F67" i="17"/>
  <c r="BA27" i="7"/>
  <c r="AL29" i="7"/>
  <c r="AL28" i="7" s="1"/>
  <c r="F66" i="17"/>
  <c r="AO36" i="7"/>
  <c r="AK28" i="7"/>
  <c r="BH39" i="7"/>
  <c r="BD33" i="7"/>
  <c r="AJ42" i="7" l="1"/>
  <c r="AK41" i="7" s="1"/>
  <c r="AK40" i="7" s="1"/>
  <c r="N53" i="7"/>
  <c r="N55" i="7" s="1"/>
  <c r="F147" i="17"/>
  <c r="BE33" i="7"/>
  <c r="BI39" i="7"/>
  <c r="AP35" i="7"/>
  <c r="AP34" i="7" s="1"/>
  <c r="AL30" i="7"/>
  <c r="AJ48" i="7"/>
  <c r="BB27" i="7"/>
  <c r="AK42" i="7" l="1"/>
  <c r="AK47" i="7"/>
  <c r="AK46" i="7" s="1"/>
  <c r="BF33" i="7"/>
  <c r="BC27" i="7"/>
  <c r="R54" i="7"/>
  <c r="AM29" i="7"/>
  <c r="AM30" i="7" s="1"/>
  <c r="AP36" i="7"/>
  <c r="BJ39" i="7"/>
  <c r="AL41" i="7" l="1"/>
  <c r="AL40" i="7" s="1"/>
  <c r="F123" i="17"/>
  <c r="F38" i="17"/>
  <c r="AN29" i="7"/>
  <c r="AN30" i="7" s="1"/>
  <c r="BK39" i="7"/>
  <c r="AM28" i="7"/>
  <c r="O57" i="7"/>
  <c r="O59" i="7" s="1"/>
  <c r="AK48" i="7"/>
  <c r="BD27" i="7"/>
  <c r="BG33" i="7"/>
  <c r="AQ35" i="7"/>
  <c r="AQ34" i="7" s="1"/>
  <c r="AQ36" i="7" l="1"/>
  <c r="AR35" i="7" s="1"/>
  <c r="AR34" i="7" s="1"/>
  <c r="T54" i="7" s="1"/>
  <c r="AL42" i="7"/>
  <c r="F125" i="17"/>
  <c r="F40" i="17"/>
  <c r="F124" i="17"/>
  <c r="F39" i="17"/>
  <c r="S54" i="7"/>
  <c r="F58" i="17"/>
  <c r="AO29" i="7"/>
  <c r="AO28" i="7" s="1"/>
  <c r="BH33" i="7"/>
  <c r="BE27" i="7"/>
  <c r="F59" i="17"/>
  <c r="BL39" i="7"/>
  <c r="AN28" i="7"/>
  <c r="AL47" i="7"/>
  <c r="AL46" i="7" s="1"/>
  <c r="F61" i="17"/>
  <c r="O53" i="7" l="1"/>
  <c r="O55" i="7" s="1"/>
  <c r="AL48" i="7"/>
  <c r="AM47" i="7" s="1"/>
  <c r="AM46" i="7" s="1"/>
  <c r="AR36" i="7"/>
  <c r="AS35" i="7" s="1"/>
  <c r="AS34" i="7" s="1"/>
  <c r="AM41" i="7"/>
  <c r="AM40" i="7" s="1"/>
  <c r="AO30" i="7"/>
  <c r="AP29" i="7" s="1"/>
  <c r="F122" i="17"/>
  <c r="F37" i="17"/>
  <c r="F60" i="17"/>
  <c r="BI33" i="7"/>
  <c r="G105" i="17"/>
  <c r="BF27" i="7"/>
  <c r="F148" i="17"/>
  <c r="BM39" i="7"/>
  <c r="F174" i="17"/>
  <c r="F151" i="17"/>
  <c r="AP30" i="7" l="1"/>
  <c r="AQ29" i="7" s="1"/>
  <c r="AM48" i="7"/>
  <c r="AM42" i="7"/>
  <c r="AN41" i="7" s="1"/>
  <c r="AN40" i="7" s="1"/>
  <c r="AS36" i="7"/>
  <c r="AT35" i="7" s="1"/>
  <c r="AT34" i="7" s="1"/>
  <c r="V54" i="7" s="1"/>
  <c r="BJ33" i="7"/>
  <c r="AN47" i="7"/>
  <c r="AN46" i="7" s="1"/>
  <c r="BG27" i="7"/>
  <c r="U54" i="7"/>
  <c r="AP28" i="7"/>
  <c r="P57" i="7"/>
  <c r="P59" i="7" s="1"/>
  <c r="AN48" i="7" l="1"/>
  <c r="AN42" i="7"/>
  <c r="AO41" i="7" s="1"/>
  <c r="AO40" i="7" s="1"/>
  <c r="AT36" i="7"/>
  <c r="AU35" i="7" s="1"/>
  <c r="AU34" i="7" s="1"/>
  <c r="W54" i="7" s="1"/>
  <c r="W55" i="7" s="1"/>
  <c r="AQ28" i="7"/>
  <c r="BK33" i="7"/>
  <c r="BH27" i="7"/>
  <c r="AO47" i="7"/>
  <c r="AO46" i="7" s="1"/>
  <c r="G78" i="17"/>
  <c r="AQ30" i="7"/>
  <c r="F182" i="17"/>
  <c r="AO42" i="7" l="1"/>
  <c r="AP41" i="7" s="1"/>
  <c r="AP40" i="7" s="1"/>
  <c r="AU36" i="7"/>
  <c r="AV35" i="7" s="1"/>
  <c r="F128" i="17"/>
  <c r="F130" i="17"/>
  <c r="F176" i="17"/>
  <c r="AO48" i="7"/>
  <c r="AR29" i="7"/>
  <c r="AR30" i="7" s="1"/>
  <c r="BI27" i="7"/>
  <c r="BL33" i="7"/>
  <c r="F150" i="17"/>
  <c r="AP42" i="7" l="1"/>
  <c r="AQ41" i="7" s="1"/>
  <c r="AQ40" i="7" s="1"/>
  <c r="AV34" i="7"/>
  <c r="AV36" i="7"/>
  <c r="AW35" i="7" s="1"/>
  <c r="AS29" i="7"/>
  <c r="AS28" i="7" s="1"/>
  <c r="AR28" i="7"/>
  <c r="P53" i="7" s="1"/>
  <c r="BM33" i="7"/>
  <c r="AP47" i="7"/>
  <c r="AP46" i="7" s="1"/>
  <c r="BJ27" i="7"/>
  <c r="F134" i="17"/>
  <c r="F135" i="17" s="1"/>
  <c r="AQ42" i="7" l="1"/>
  <c r="AR41" i="7" s="1"/>
  <c r="AR40" i="7" s="1"/>
  <c r="AW34" i="7"/>
  <c r="AW36" i="7"/>
  <c r="AX35" i="7" s="1"/>
  <c r="AX34" i="7" s="1"/>
  <c r="G69" i="17"/>
  <c r="BN33" i="7"/>
  <c r="BK27" i="7"/>
  <c r="Q57" i="7"/>
  <c r="Q59" i="7" s="1"/>
  <c r="AS30" i="7"/>
  <c r="P55" i="7"/>
  <c r="AP48" i="7"/>
  <c r="AR42" i="7" l="1"/>
  <c r="G77" i="17"/>
  <c r="F7" i="8"/>
  <c r="G64" i="17"/>
  <c r="G68" i="17"/>
  <c r="BL27" i="7"/>
  <c r="AQ47" i="7"/>
  <c r="AQ46" i="7" s="1"/>
  <c r="AX36" i="7"/>
  <c r="BO33" i="7"/>
  <c r="AT29" i="7"/>
  <c r="AT30" i="7" s="1"/>
  <c r="F137" i="17"/>
  <c r="AS41" i="7" l="1"/>
  <c r="AS40" i="7" s="1"/>
  <c r="G133" i="17"/>
  <c r="G63" i="17"/>
  <c r="G67" i="17"/>
  <c r="G147" i="17"/>
  <c r="AY35" i="7"/>
  <c r="AY34" i="7" s="1"/>
  <c r="AU29" i="7"/>
  <c r="AU30" i="7" s="1"/>
  <c r="BP33" i="7"/>
  <c r="BM27" i="7"/>
  <c r="AQ48" i="7"/>
  <c r="AT28" i="7"/>
  <c r="G66" i="17"/>
  <c r="G65" i="17"/>
  <c r="F6" i="8"/>
  <c r="F146" i="17"/>
  <c r="AS42" i="7" l="1"/>
  <c r="AT41" i="7"/>
  <c r="AT40" i="7" s="1"/>
  <c r="AY36" i="7"/>
  <c r="AZ35" i="7" s="1"/>
  <c r="AZ34" i="7" s="1"/>
  <c r="AR47" i="7"/>
  <c r="AR46" i="7" s="1"/>
  <c r="BQ33" i="7"/>
  <c r="BN27" i="7"/>
  <c r="AV29" i="7"/>
  <c r="AV30" i="7" s="1"/>
  <c r="AU28" i="7"/>
  <c r="Q53" i="7" s="1"/>
  <c r="AT42" i="7" l="1"/>
  <c r="AU41" i="7"/>
  <c r="AU40" i="7" s="1"/>
  <c r="Q55" i="7"/>
  <c r="AW29" i="7"/>
  <c r="AW30" i="7" s="1"/>
  <c r="AZ36" i="7"/>
  <c r="AV28" i="7"/>
  <c r="R57" i="7"/>
  <c r="R59" i="7" s="1"/>
  <c r="AR48" i="7"/>
  <c r="BR33" i="7"/>
  <c r="AU42" i="7" l="1"/>
  <c r="G123" i="17"/>
  <c r="G38" i="17"/>
  <c r="AS47" i="7"/>
  <c r="AS46" i="7" s="1"/>
  <c r="BS33" i="7"/>
  <c r="G59" i="17"/>
  <c r="AW28" i="7"/>
  <c r="S57" i="7"/>
  <c r="S59" i="7" s="1"/>
  <c r="BA35" i="7"/>
  <c r="BA34" i="7" s="1"/>
  <c r="G58" i="17"/>
  <c r="AX29" i="7"/>
  <c r="T57" i="7" s="1"/>
  <c r="T59" i="7" s="1"/>
  <c r="AS48" i="7" l="1"/>
  <c r="AV41" i="7"/>
  <c r="AV40" i="7" s="1"/>
  <c r="G125" i="17"/>
  <c r="G40" i="17"/>
  <c r="G124" i="17"/>
  <c r="G39" i="17"/>
  <c r="BA36" i="7"/>
  <c r="BT33" i="7"/>
  <c r="G60" i="17"/>
  <c r="AX28" i="7"/>
  <c r="R53" i="7" s="1"/>
  <c r="AX30" i="7"/>
  <c r="G148" i="17"/>
  <c r="AT47" i="7"/>
  <c r="AT46" i="7" s="1"/>
  <c r="G61" i="17"/>
  <c r="AT48" i="7" l="1"/>
  <c r="AU47" i="7" s="1"/>
  <c r="AU46" i="7" s="1"/>
  <c r="AV42" i="7"/>
  <c r="AW41" i="7" s="1"/>
  <c r="AW40" i="7" s="1"/>
  <c r="G122" i="17"/>
  <c r="G37" i="17"/>
  <c r="R55" i="7"/>
  <c r="AY29" i="7"/>
  <c r="AY30" i="7" s="1"/>
  <c r="BB35" i="7"/>
  <c r="BB34" i="7" s="1"/>
  <c r="BU33" i="7"/>
  <c r="G174" i="17"/>
  <c r="G151" i="17"/>
  <c r="AW42" i="7" l="1"/>
  <c r="AX41" i="7" s="1"/>
  <c r="AX40" i="7" s="1"/>
  <c r="AZ29" i="7"/>
  <c r="AZ28" i="7" s="1"/>
  <c r="AY28" i="7"/>
  <c r="U57" i="7"/>
  <c r="U59" i="7" s="1"/>
  <c r="BV33" i="7"/>
  <c r="BB36" i="7"/>
  <c r="AU48" i="7"/>
  <c r="AX42" i="7" l="1"/>
  <c r="AY41" i="7" s="1"/>
  <c r="AY40" i="7" s="1"/>
  <c r="V57" i="7"/>
  <c r="V59" i="7" s="1"/>
  <c r="AZ30" i="7"/>
  <c r="BA29" i="7" s="1"/>
  <c r="G176" i="17"/>
  <c r="AV47" i="7"/>
  <c r="AV46" i="7" s="1"/>
  <c r="BC35" i="7"/>
  <c r="BC34" i="7" s="1"/>
  <c r="G182" i="17"/>
  <c r="G150" i="17"/>
  <c r="BC36" i="7" l="1"/>
  <c r="BD35" i="7" s="1"/>
  <c r="BD34" i="7" s="1"/>
  <c r="AY42" i="7"/>
  <c r="G128" i="17"/>
  <c r="G130" i="17"/>
  <c r="BA28" i="7"/>
  <c r="S53" i="7" s="1"/>
  <c r="W57" i="7"/>
  <c r="W59" i="7" s="1"/>
  <c r="AV48" i="7"/>
  <c r="BA30" i="7"/>
  <c r="AZ41" i="7" l="1"/>
  <c r="AZ40" i="7" s="1"/>
  <c r="BB29" i="7"/>
  <c r="BB28" i="7" s="1"/>
  <c r="AW47" i="7"/>
  <c r="AW46" i="7" s="1"/>
  <c r="BD36" i="7"/>
  <c r="S55" i="7"/>
  <c r="G134" i="17"/>
  <c r="G135" i="17" s="1"/>
  <c r="AW48" i="7" l="1"/>
  <c r="BB30" i="7"/>
  <c r="AZ42" i="7"/>
  <c r="BA41" i="7" s="1"/>
  <c r="BA40" i="7" s="1"/>
  <c r="G7" i="8"/>
  <c r="BE35" i="7"/>
  <c r="BE34" i="7" s="1"/>
  <c r="BC29" i="7"/>
  <c r="BC28" i="7" s="1"/>
  <c r="AX47" i="7"/>
  <c r="AX46" i="7" s="1"/>
  <c r="AX48" i="7" l="1"/>
  <c r="AY47" i="7" s="1"/>
  <c r="AY46" i="7" s="1"/>
  <c r="BA42" i="7"/>
  <c r="BC30" i="7"/>
  <c r="BE36" i="7"/>
  <c r="G137" i="17"/>
  <c r="BB41" i="7" l="1"/>
  <c r="BB40" i="7" s="1"/>
  <c r="BD29" i="7"/>
  <c r="BD28" i="7" s="1"/>
  <c r="T53" i="7" s="1"/>
  <c r="BF35" i="7"/>
  <c r="BF34" i="7" s="1"/>
  <c r="AY48" i="7"/>
  <c r="G146" i="17"/>
  <c r="G6" i="8"/>
  <c r="BD30" i="7" l="1"/>
  <c r="BE29" i="7" s="1"/>
  <c r="BE28" i="7" s="1"/>
  <c r="BB42" i="7"/>
  <c r="BF36" i="7"/>
  <c r="AZ47" i="7"/>
  <c r="AZ46" i="7" s="1"/>
  <c r="T55" i="7"/>
  <c r="BE30" i="7" l="1"/>
  <c r="BF29" i="7" s="1"/>
  <c r="BF28" i="7" s="1"/>
  <c r="BC41" i="7"/>
  <c r="BC40" i="7" s="1"/>
  <c r="AZ48" i="7"/>
  <c r="BG35" i="7"/>
  <c r="BG34" i="7" s="1"/>
  <c r="BC42" i="7" l="1"/>
  <c r="BD41" i="7" s="1"/>
  <c r="BD40" i="7" s="1"/>
  <c r="BF30" i="7"/>
  <c r="BG29" i="7" s="1"/>
  <c r="BG28" i="7" s="1"/>
  <c r="U53" i="7" s="1"/>
  <c r="BG36" i="7"/>
  <c r="BA47" i="7"/>
  <c r="BA46" i="7" s="1"/>
  <c r="BG30" i="7" l="1"/>
  <c r="BH29" i="7" s="1"/>
  <c r="BH28" i="7" s="1"/>
  <c r="BD42" i="7"/>
  <c r="U55" i="7"/>
  <c r="BA48" i="7"/>
  <c r="BH35" i="7"/>
  <c r="BH34" i="7" s="1"/>
  <c r="BH36" i="7" l="1"/>
  <c r="BH30" i="7"/>
  <c r="BI29" i="7" s="1"/>
  <c r="BI28" i="7" s="1"/>
  <c r="BE41" i="7"/>
  <c r="BE40" i="7" s="1"/>
  <c r="BB47" i="7"/>
  <c r="BB46" i="7" s="1"/>
  <c r="BI35" i="7"/>
  <c r="BI34" i="7" s="1"/>
  <c r="BE42" i="7" l="1"/>
  <c r="BF41" i="7" s="1"/>
  <c r="BF40" i="7" s="1"/>
  <c r="BI36" i="7"/>
  <c r="BJ35" i="7" s="1"/>
  <c r="BJ34" i="7" s="1"/>
  <c r="BB48" i="7"/>
  <c r="BI30" i="7"/>
  <c r="BF42" i="7" l="1"/>
  <c r="BG41" i="7"/>
  <c r="BG40" i="7" s="1"/>
  <c r="BJ29" i="7"/>
  <c r="BJ28" i="7" s="1"/>
  <c r="V53" i="7" s="1"/>
  <c r="BC47" i="7"/>
  <c r="BC46" i="7" s="1"/>
  <c r="BJ36" i="7"/>
  <c r="BG42" i="7" l="1"/>
  <c r="BH41" i="7" s="1"/>
  <c r="BH40" i="7" s="1"/>
  <c r="BC48" i="7"/>
  <c r="BD47" i="7" s="1"/>
  <c r="BD46" i="7" s="1"/>
  <c r="BJ30" i="7"/>
  <c r="V55" i="7"/>
  <c r="BK29" i="7"/>
  <c r="BK28" i="7" s="1"/>
  <c r="BK35" i="7"/>
  <c r="BK34" i="7" s="1"/>
  <c r="BH42" i="7" l="1"/>
  <c r="BK36" i="7"/>
  <c r="BL35" i="7" s="1"/>
  <c r="BL34" i="7" s="1"/>
  <c r="BK30" i="7"/>
  <c r="BD48" i="7"/>
  <c r="BL29" i="7" l="1"/>
  <c r="BL28" i="7" s="1"/>
  <c r="BI41" i="7"/>
  <c r="BI40" i="7" s="1"/>
  <c r="BE47" i="7"/>
  <c r="BE46" i="7" s="1"/>
  <c r="BL36" i="7"/>
  <c r="BI42" i="7" l="1"/>
  <c r="BJ41" i="7" s="1"/>
  <c r="BJ40" i="7" s="1"/>
  <c r="BL30" i="7"/>
  <c r="BM29" i="7" s="1"/>
  <c r="BM28" i="7" s="1"/>
  <c r="BE48" i="7"/>
  <c r="BM35" i="7"/>
  <c r="BM34" i="7" s="1"/>
  <c r="BM30" i="7" l="1"/>
  <c r="BN29" i="7" s="1"/>
  <c r="BN28" i="7" s="1"/>
  <c r="BJ42" i="7"/>
  <c r="BK41" i="7" s="1"/>
  <c r="BK40" i="7" s="1"/>
  <c r="BM36" i="7"/>
  <c r="BN30" i="7"/>
  <c r="BF47" i="7"/>
  <c r="BF46" i="7" s="1"/>
  <c r="BF48" i="7"/>
  <c r="BK42" i="7" l="1"/>
  <c r="BN35" i="7"/>
  <c r="BN34" i="7" s="1"/>
  <c r="BG47" i="7"/>
  <c r="BG46" i="7" s="1"/>
  <c r="BG48" i="7" l="1"/>
  <c r="BH47" i="7" s="1"/>
  <c r="BH46" i="7" s="1"/>
  <c r="BL41" i="7"/>
  <c r="BL40" i="7" s="1"/>
  <c r="BN36" i="7"/>
  <c r="BL42" i="7" l="1"/>
  <c r="BM41" i="7" s="1"/>
  <c r="BM40" i="7" s="1"/>
  <c r="BH48" i="7"/>
  <c r="BI47" i="7" s="1"/>
  <c r="BI46" i="7" s="1"/>
  <c r="BO35" i="7"/>
  <c r="BO34" i="7" s="1"/>
  <c r="BM42" i="7" l="1"/>
  <c r="BO36" i="7"/>
  <c r="BP35" i="7" s="1"/>
  <c r="BP34" i="7" s="1"/>
  <c r="BI48" i="7"/>
  <c r="BP36" i="7" l="1"/>
  <c r="BJ47" i="7"/>
  <c r="BJ46" i="7" s="1"/>
  <c r="BJ48" i="7" l="1"/>
  <c r="BQ35" i="7"/>
  <c r="BQ34" i="7" s="1"/>
  <c r="BQ36" i="7" l="1"/>
  <c r="BR35" i="7" s="1"/>
  <c r="BR34" i="7" s="1"/>
  <c r="BK47" i="7"/>
  <c r="BK46" i="7" s="1"/>
  <c r="BR36" i="7" l="1"/>
  <c r="BK48" i="7"/>
  <c r="BS35" i="7"/>
  <c r="BS34" i="7" s="1"/>
  <c r="BS36" i="7" l="1"/>
  <c r="BL47" i="7"/>
  <c r="BL46" i="7" s="1"/>
  <c r="BL48" i="7" l="1"/>
  <c r="BM47" i="7"/>
  <c r="BM46" i="7" s="1"/>
  <c r="BT35" i="7"/>
  <c r="BT34" i="7" s="1"/>
  <c r="BT36" i="7" l="1"/>
  <c r="BU35" i="7" s="1"/>
  <c r="BU34" i="7" s="1"/>
  <c r="BM48" i="7"/>
  <c r="BN47" i="7" l="1"/>
  <c r="BN46" i="7" s="1"/>
  <c r="BU36" i="7"/>
  <c r="BN48" i="7" l="1"/>
  <c r="BV35" i="7"/>
  <c r="BV34" i="7" s="1"/>
  <c r="BO47" i="7"/>
  <c r="BO46" i="7" s="1"/>
  <c r="BO48" i="7" l="1"/>
  <c r="BP47" i="7" s="1"/>
  <c r="BP46" i="7" s="1"/>
  <c r="BV36" i="7"/>
  <c r="BP48" i="7" l="1"/>
  <c r="BQ47" i="7" s="1"/>
  <c r="BQ46" i="7" l="1"/>
  <c r="BQ48" i="7"/>
  <c r="BR47" i="7" s="1"/>
  <c r="BR46" i="7" s="1"/>
  <c r="BR48" i="7" l="1"/>
  <c r="BS47" i="7" l="1"/>
  <c r="BS46" i="7" s="1"/>
  <c r="BS48" i="7" l="1"/>
  <c r="BT47" i="7" l="1"/>
  <c r="BT46" i="7" s="1"/>
  <c r="BT48" i="7" l="1"/>
  <c r="BU47" i="7" s="1"/>
  <c r="BU46" i="7" s="1"/>
  <c r="BU48" i="7" l="1"/>
  <c r="BV47" i="7"/>
  <c r="BV46" i="7" s="1"/>
  <c r="BV48" i="7" l="1"/>
  <c r="D76" i="17" l="1"/>
  <c r="D61" i="17"/>
  <c r="D133" i="17" l="1"/>
  <c r="D128" i="17" l="1"/>
  <c r="D134" i="17"/>
  <c r="D135" i="17" s="1"/>
  <c r="D151" i="17"/>
  <c r="D130" i="17" l="1"/>
  <c r="D137" i="17" l="1"/>
  <c r="D146" i="17" l="1"/>
  <c r="D6" i="8"/>
  <c r="C128" i="17" l="1"/>
  <c r="C130" i="17"/>
  <c r="C137" i="17" l="1"/>
  <c r="C6" i="8" l="1"/>
  <c r="C146" i="17"/>
  <c r="C175" i="17" l="1"/>
  <c r="C152" i="17" l="1"/>
  <c r="C165" i="17" s="1"/>
  <c r="D175" i="17" l="1"/>
  <c r="D152" i="17" l="1"/>
  <c r="C193" i="17"/>
  <c r="E175" i="17" l="1"/>
  <c r="E152" i="17" l="1"/>
  <c r="C173" i="17"/>
  <c r="C166" i="17" l="1"/>
  <c r="D193" i="17"/>
  <c r="C19" i="8" l="1"/>
  <c r="C21" i="8" s="1"/>
  <c r="C8" i="8" s="1"/>
  <c r="C10" i="8" l="1"/>
  <c r="C12" i="8" s="1"/>
  <c r="F152" i="17"/>
  <c r="F175" i="17"/>
  <c r="D173" i="17" l="1"/>
  <c r="E193" i="17" l="1"/>
  <c r="D166" i="17"/>
  <c r="G175" i="17"/>
  <c r="D19" i="8" l="1"/>
  <c r="D21" i="8" s="1"/>
  <c r="D8" i="8" s="1"/>
  <c r="D10" i="8" l="1"/>
  <c r="D12" i="8" s="1"/>
  <c r="G152" i="17"/>
  <c r="E173" i="17" l="1"/>
  <c r="F193" i="17" l="1"/>
  <c r="E166" i="17"/>
  <c r="E19" i="8" l="1"/>
  <c r="E21" i="8" s="1"/>
  <c r="E8" i="8" s="1"/>
  <c r="E10" i="8" l="1"/>
  <c r="E12" i="8" s="1"/>
  <c r="F173" i="17" l="1"/>
  <c r="F166" i="17" l="1"/>
  <c r="G193" i="17"/>
  <c r="F19" i="8" l="1"/>
  <c r="F21" i="8" s="1"/>
  <c r="F8" i="8" s="1"/>
  <c r="F10" i="8" l="1"/>
  <c r="F12" i="8" s="1"/>
  <c r="G173" i="17" l="1"/>
  <c r="G166" i="17" l="1"/>
  <c r="G19" i="8" l="1"/>
  <c r="G21" i="8" s="1"/>
  <c r="G8" i="8" s="1"/>
  <c r="G10" i="8" s="1"/>
  <c r="G11" i="8" l="1"/>
  <c r="G12" i="8" s="1"/>
  <c r="C14" i="8" s="1"/>
</calcChain>
</file>

<file path=xl/sharedStrings.xml><?xml version="1.0" encoding="utf-8"?>
<sst xmlns="http://schemas.openxmlformats.org/spreadsheetml/2006/main" count="1481" uniqueCount="322">
  <si>
    <t>Year 1</t>
  </si>
  <si>
    <t>Year 2</t>
  </si>
  <si>
    <t>Year 3</t>
  </si>
  <si>
    <t>Year 4</t>
  </si>
  <si>
    <t>Year 5</t>
  </si>
  <si>
    <t>1st Qtr.</t>
  </si>
  <si>
    <t>2nd Qtr.</t>
  </si>
  <si>
    <t>3rd Qtr.</t>
  </si>
  <si>
    <t>4th Qtr.</t>
  </si>
  <si>
    <t>Total</t>
  </si>
  <si>
    <t>Operating expenses:</t>
  </si>
  <si>
    <t>Depreciation</t>
  </si>
  <si>
    <t>Income before taxes</t>
  </si>
  <si>
    <t>Assets:</t>
  </si>
  <si>
    <t>Current assets</t>
  </si>
  <si>
    <t>Total assets</t>
  </si>
  <si>
    <t>Current liabilities</t>
  </si>
  <si>
    <t>Total current liabilities</t>
  </si>
  <si>
    <t>Total long-term liabilities</t>
  </si>
  <si>
    <t>Total liabilities</t>
  </si>
  <si>
    <t>Accounts payable</t>
  </si>
  <si>
    <t>Cash flows from operations</t>
  </si>
  <si>
    <t>Net cash flows from operations</t>
  </si>
  <si>
    <t>Net cash flows from investing</t>
  </si>
  <si>
    <t>Net cash flows from financing</t>
  </si>
  <si>
    <t xml:space="preserve">Net increase (decrease) in cash </t>
  </si>
  <si>
    <t>Beginning cash balance</t>
  </si>
  <si>
    <t>Ending cash balance</t>
  </si>
  <si>
    <t>From balance sheet</t>
  </si>
  <si>
    <t>Difference</t>
  </si>
  <si>
    <t>Operating Assumptions</t>
  </si>
  <si>
    <t>Inflation assumption</t>
  </si>
  <si>
    <t>Annual average rate</t>
  </si>
  <si>
    <t>Quarterly rate</t>
  </si>
  <si>
    <t xml:space="preserve">Accounts receivable </t>
  </si>
  <si>
    <t>Capital Items:</t>
  </si>
  <si>
    <t>Asset Types</t>
  </si>
  <si>
    <t>Total depreciated value</t>
  </si>
  <si>
    <t>FINANCING WORKSHEET</t>
  </si>
  <si>
    <t>Equity capitalization ratio:</t>
  </si>
  <si>
    <t>Phase 1 Financing</t>
  </si>
  <si>
    <t>Equity</t>
  </si>
  <si>
    <t>Debt</t>
  </si>
  <si>
    <t>Phase 2 Financing</t>
  </si>
  <si>
    <t>Phase</t>
  </si>
  <si>
    <t>One</t>
  </si>
  <si>
    <t>Two</t>
  </si>
  <si>
    <t>Principal amount</t>
  </si>
  <si>
    <t>Interest rate</t>
  </si>
  <si>
    <t>Term</t>
  </si>
  <si>
    <t>Payment</t>
  </si>
  <si>
    <t>Period</t>
  </si>
  <si>
    <t>Principal</t>
  </si>
  <si>
    <t>Interest</t>
  </si>
  <si>
    <t>Balance</t>
  </si>
  <si>
    <t>Year 6</t>
  </si>
  <si>
    <t xml:space="preserve">Note 1  Payable/Quater </t>
  </si>
  <si>
    <t xml:space="preserve">Note 2  Payable/Quater </t>
  </si>
  <si>
    <t xml:space="preserve">             Total note payable</t>
  </si>
  <si>
    <t>Note 1 Interest  per Qtr.</t>
  </si>
  <si>
    <t>Note 2 Interest  per Qtr.</t>
  </si>
  <si>
    <t xml:space="preserve">             Total interest payable</t>
  </si>
  <si>
    <t>Interest income</t>
  </si>
  <si>
    <t>Total operating expenses</t>
  </si>
  <si>
    <t>Technical</t>
  </si>
  <si>
    <t>Market &amp;</t>
  </si>
  <si>
    <t>Software</t>
  </si>
  <si>
    <t>Outsourcing</t>
  </si>
  <si>
    <t>Sales Force</t>
  </si>
  <si>
    <t>Sales</t>
  </si>
  <si>
    <t>Engineers</t>
  </si>
  <si>
    <t>months</t>
  </si>
  <si>
    <t>month</t>
  </si>
  <si>
    <t>week</t>
  </si>
  <si>
    <t>day</t>
  </si>
  <si>
    <t>Year-End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</si>
  <si>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</si>
  <si>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</si>
  <si>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</si>
  <si>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</si>
  <si>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</si>
  <si>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</si>
  <si>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</si>
  <si>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</si>
  <si>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</si>
  <si>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</si>
  <si>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</si>
  <si>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</si>
  <si>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No of days outstanding</t>
  </si>
  <si>
    <t>Cost</t>
  </si>
  <si>
    <t>Depreciation Table</t>
  </si>
  <si>
    <t>Cumulative capital cost</t>
  </si>
  <si>
    <t>Accounts receivable</t>
  </si>
  <si>
    <t>Days outstanding</t>
  </si>
  <si>
    <t>Days in period</t>
  </si>
  <si>
    <t>Total revenues</t>
  </si>
  <si>
    <t>Accrued liabilities</t>
  </si>
  <si>
    <t>Projected Balance Sheet</t>
  </si>
  <si>
    <t>Net non-current assets:</t>
  </si>
  <si>
    <t>Projected Statements of Cash Flows</t>
  </si>
  <si>
    <t xml:space="preserve">Income (loss) from operations          </t>
  </si>
  <si>
    <t xml:space="preserve">Net income (loss)    </t>
  </si>
  <si>
    <t>Table 5</t>
  </si>
  <si>
    <t>Executives</t>
  </si>
  <si>
    <t>Department Total</t>
  </si>
  <si>
    <t>Operations</t>
  </si>
  <si>
    <t xml:space="preserve"> Schedule 1 </t>
  </si>
  <si>
    <t>Marketing expense</t>
  </si>
  <si>
    <t xml:space="preserve">Income before taxes </t>
  </si>
  <si>
    <t xml:space="preserve"> Schedule 2 </t>
  </si>
  <si>
    <t>Schedule 3</t>
  </si>
  <si>
    <t>Table 3</t>
  </si>
  <si>
    <t>Benefits</t>
  </si>
  <si>
    <t>Wages &amp;  salaries</t>
  </si>
  <si>
    <t>Payroll expense</t>
  </si>
  <si>
    <t>Telephone &amp; communications</t>
  </si>
  <si>
    <t>Total Headcount</t>
  </si>
  <si>
    <t>Total capital requirements</t>
  </si>
  <si>
    <t xml:space="preserve">General &amp; Administrative Expenses </t>
  </si>
  <si>
    <t>Utilities/Internet</t>
  </si>
  <si>
    <t>Company Valuation</t>
  </si>
  <si>
    <t>Present value of FCF</t>
  </si>
  <si>
    <t>Discount factor</t>
  </si>
  <si>
    <t>NPV</t>
  </si>
  <si>
    <t>WACC (Discount rate)</t>
  </si>
  <si>
    <t>Growth rate (to perpetuity)</t>
  </si>
  <si>
    <t>Changes in NWC</t>
  </si>
  <si>
    <t>Changes in current assets</t>
  </si>
  <si>
    <t>Table 1</t>
  </si>
  <si>
    <t>Table 4</t>
  </si>
  <si>
    <t>Table 2</t>
  </si>
  <si>
    <t xml:space="preserve"> Projected Income Statement</t>
  </si>
  <si>
    <t>G&amp;A expenses</t>
  </si>
  <si>
    <t>Minus: Capital expenditures</t>
  </si>
  <si>
    <t>Exhibit A</t>
  </si>
  <si>
    <t>Sales commission</t>
  </si>
  <si>
    <t>Staff Headcount (Year-End Totals)</t>
  </si>
  <si>
    <t>Staff Compensation</t>
  </si>
  <si>
    <t>Internet marketing</t>
  </si>
  <si>
    <t>Staff Headcount</t>
  </si>
  <si>
    <t>Staff Salaries</t>
  </si>
  <si>
    <t>Meals &amp; entertainment</t>
  </si>
  <si>
    <t>Total shareholders' equity</t>
  </si>
  <si>
    <t>Chief Executive Officer</t>
  </si>
  <si>
    <t>Liability insurance</t>
  </si>
  <si>
    <t>Operational space required (sq. ft.)</t>
  </si>
  <si>
    <t>Ramp-up</t>
  </si>
  <si>
    <t>Minus: Changes in NWC*</t>
  </si>
  <si>
    <t>Table 6</t>
  </si>
  <si>
    <t>Plus: Common Stock Sales</t>
  </si>
  <si>
    <t>Income taxes</t>
  </si>
  <si>
    <t>Earnings after taxes</t>
  </si>
  <si>
    <t>Print advertising</t>
  </si>
  <si>
    <t>Revenues:</t>
  </si>
  <si>
    <t>General &amp; administrative:</t>
  </si>
  <si>
    <t>Expenses:</t>
  </si>
  <si>
    <t>Total Liabilities</t>
  </si>
  <si>
    <t>Administrative Assistant</t>
  </si>
  <si>
    <t>Marketing materials</t>
  </si>
  <si>
    <t>Legal &amp; consulting</t>
  </si>
  <si>
    <t>Supplies</t>
  </si>
  <si>
    <t>Auto mileage expenses</t>
  </si>
  <si>
    <t>Travel</t>
  </si>
  <si>
    <t>Beginning Inventory</t>
  </si>
  <si>
    <t>Purchases</t>
  </si>
  <si>
    <t>Ending Inventory</t>
  </si>
  <si>
    <t>Inventory</t>
  </si>
  <si>
    <t>Rent</t>
  </si>
  <si>
    <t>monthly growth rate</t>
  </si>
  <si>
    <t>Changes in current liabilities</t>
  </si>
  <si>
    <t>Chief Financial Officer</t>
  </si>
  <si>
    <t>Finance</t>
  </si>
  <si>
    <t>Accountant</t>
  </si>
  <si>
    <t>Cost of Sales:</t>
  </si>
  <si>
    <t>Total working capital</t>
  </si>
  <si>
    <t>Working capital:</t>
  </si>
  <si>
    <t>Total capital expenditures</t>
  </si>
  <si>
    <t>Revenue Forecast</t>
  </si>
  <si>
    <t>Industry events</t>
  </si>
  <si>
    <t>Sales Manager</t>
  </si>
  <si>
    <t>Staff Annual (Full-Time) Salaries</t>
  </si>
  <si>
    <t>Total current assets</t>
  </si>
  <si>
    <t>Accrued taxes</t>
  </si>
  <si>
    <t>Note payable</t>
  </si>
  <si>
    <t>Prepaid expenses</t>
  </si>
  <si>
    <t>Cash &amp; cash equivalents</t>
  </si>
  <si>
    <t>Common stock</t>
  </si>
  <si>
    <t>Retained earnings</t>
  </si>
  <si>
    <t>Net Income</t>
  </si>
  <si>
    <t>Increase (decrease) in accrued liabilities</t>
  </si>
  <si>
    <t>Increase (decrease) in accrued taxes</t>
  </si>
  <si>
    <t>Increase (decr.) in accounts payable</t>
  </si>
  <si>
    <t>(Increase) decrease in accounts receivable</t>
  </si>
  <si>
    <t>(Increase) decrease in inventory</t>
  </si>
  <si>
    <t>Capital expenditures</t>
  </si>
  <si>
    <t>Proceeds from issuance of debt</t>
  </si>
  <si>
    <t>Proceeds from sale of stock</t>
  </si>
  <si>
    <t>Debt service payments</t>
  </si>
  <si>
    <t>Gross operational assets</t>
  </si>
  <si>
    <t>Accumulated depreciation</t>
  </si>
  <si>
    <t>Net operational assets</t>
  </si>
  <si>
    <t>Computer hardware &amp; software</t>
  </si>
  <si>
    <t>Total cost of goods sold</t>
  </si>
  <si>
    <t>Rental rate - monthly</t>
  </si>
  <si>
    <t>turns/store/mo.</t>
  </si>
  <si>
    <t># Drug stores</t>
  </si>
  <si>
    <t># Mass market retailer stores</t>
  </si>
  <si>
    <t># Convenience stores</t>
  </si>
  <si>
    <t>E-tailer:</t>
  </si>
  <si>
    <t>Convenience stores:</t>
  </si>
  <si>
    <t>Mass market retailers:</t>
  </si>
  <si>
    <t>Drug stores:</t>
  </si>
  <si>
    <t>E-commerce:</t>
  </si>
  <si>
    <t>Account Executive</t>
  </si>
  <si>
    <t>Marketing Assistant</t>
  </si>
  <si>
    <t>Chief Marketing Officer</t>
  </si>
  <si>
    <t>Selling &amp; marketing expenses</t>
  </si>
  <si>
    <t>Capital Requirements - Round 1</t>
  </si>
  <si>
    <t>Capital Requirements - Round 2</t>
  </si>
  <si>
    <t>Payroll expenses @ 8%</t>
  </si>
  <si>
    <t xml:space="preserve">Staff benefits </t>
  </si>
  <si>
    <t># of orders:</t>
  </si>
  <si>
    <t>per order</t>
  </si>
  <si>
    <t>Total supermarket &amp; grocery store revenues</t>
  </si>
  <si>
    <t>Capital items</t>
  </si>
  <si>
    <t>Total selling &amp; marketing expenses</t>
  </si>
  <si>
    <t>% of units ordered</t>
  </si>
  <si>
    <t>E-tailer revenues</t>
  </si>
  <si>
    <t>E-commerce revenues</t>
  </si>
  <si>
    <t>of e-commerce revenues</t>
  </si>
  <si>
    <t>Total mass market retailer revenues</t>
  </si>
  <si>
    <t>Total convenience store revenues</t>
  </si>
  <si>
    <t>Total cost of sales</t>
  </si>
  <si>
    <t>Cost of goods sold - wholesale</t>
  </si>
  <si>
    <t>Cost of distribution - wholesale</t>
  </si>
  <si>
    <t>of wholesale revenues</t>
  </si>
  <si>
    <t>Cost of goods sold - e-commerce</t>
  </si>
  <si>
    <t>Cost of goods sold - e-tailer</t>
  </si>
  <si>
    <t>Total general &amp; administrative expenses</t>
  </si>
  <si>
    <t>Gross margin</t>
  </si>
  <si>
    <t>Mass market retailer revenues</t>
  </si>
  <si>
    <t>Drug store revenues</t>
  </si>
  <si>
    <t>E-Commerce revenues</t>
  </si>
  <si>
    <t>E-Tailer revenues</t>
  </si>
  <si>
    <t>Convenience store revenues</t>
  </si>
  <si>
    <t>Net Income:</t>
  </si>
  <si>
    <t>Increase (decrease) in accounts payable</t>
  </si>
  <si>
    <t>Cash &amp; marketable items</t>
  </si>
  <si>
    <t>Public relations</t>
  </si>
  <si>
    <t>Total staff headcount</t>
  </si>
  <si>
    <t>Free cash flow (FCF)</t>
  </si>
  <si>
    <t>Terminal value</t>
  </si>
  <si>
    <t>Selling &amp; Marketing Expenses</t>
  </si>
  <si>
    <t>Capital expenditures:</t>
  </si>
  <si>
    <t>of e-tailer revenues</t>
  </si>
  <si>
    <t xml:space="preserve">Income taxes </t>
  </si>
  <si>
    <t xml:space="preserve">Net income </t>
  </si>
  <si>
    <t>Total drug store revenues</t>
  </si>
  <si>
    <t>Mass market retailer revenues:</t>
  </si>
  <si>
    <t># Drug store units sold</t>
  </si>
  <si>
    <t>Supermarket &amp; grocery stores:</t>
  </si>
  <si>
    <t># Supermarket &amp; grocery store units sold</t>
  </si>
  <si>
    <t># Convenience store units sold</t>
  </si>
  <si>
    <t>Supermarket &amp; grocery store revenues:</t>
  </si>
  <si>
    <t>per unit</t>
  </si>
  <si>
    <t>Y2-5</t>
  </si>
  <si>
    <t>Supermarket &amp; grocery store revenues</t>
  </si>
  <si>
    <t>Y1-5</t>
  </si>
  <si>
    <t>M1-M18</t>
  </si>
  <si>
    <t>M19-M24</t>
  </si>
  <si>
    <t>Product development</t>
  </si>
  <si>
    <t>Cost of co-packer</t>
  </si>
  <si>
    <t>Convenience store revenues:</t>
  </si>
  <si>
    <t>Drug store revenues:</t>
  </si>
  <si>
    <t>Food Packer</t>
  </si>
  <si>
    <t>Furniture &amp; fixtures</t>
  </si>
  <si>
    <t>Cost of packaging</t>
  </si>
  <si>
    <t>of revenues</t>
  </si>
  <si>
    <t># Mass market retailer units sold - Stores</t>
  </si>
  <si>
    <t># Mass market retailer units sold - Online</t>
  </si>
  <si>
    <t># Mass market retailer untis sold - Total</t>
  </si>
  <si>
    <t>Table 7</t>
  </si>
  <si>
    <t>XYZ 4-ounce bag revenues</t>
  </si>
  <si>
    <t>XYZ  8-ounce bag revenues</t>
  </si>
  <si>
    <t>XYZ 1-pound bag revenues</t>
  </si>
  <si>
    <t>XYZ 8-ounce bag revenues</t>
  </si>
  <si>
    <t>XYZ 2-pound bag revenues</t>
  </si>
  <si>
    <t># XYZ 2-pound 24-Packs sold</t>
  </si>
  <si>
    <t># XYZ 1-pound 24-Packs sold</t>
  </si>
  <si>
    <t># XYZ 8-ounce 24-Packs sold</t>
  </si>
  <si>
    <t># XYZ 4-ounce 24-Packs sold</t>
  </si>
  <si>
    <t># XYZ  8-ounce 24-Packs sold</t>
  </si>
  <si>
    <t>XYZ 2 pound 24-Pack revenues</t>
  </si>
  <si>
    <t>XYZ 1-pound 24-Pack revenues</t>
  </si>
  <si>
    <t>XYZ 8-ounce 24-Pack revenues</t>
  </si>
  <si>
    <t>XYZ 4-ounce 24-Pack revenues</t>
  </si>
  <si>
    <t>XYZ 2-pound 24-Pack revenues</t>
  </si>
  <si>
    <t>Selling expenses</t>
  </si>
  <si>
    <t>Total salary expenses</t>
  </si>
  <si>
    <t>Direct labor</t>
  </si>
  <si>
    <t>XYZ Product, Inc.</t>
  </si>
  <si>
    <t>Total -- Round 2</t>
  </si>
  <si>
    <t xml:space="preserve">Total </t>
  </si>
  <si>
    <t>Total -- Round 1</t>
  </si>
  <si>
    <t>Total wages &amp; salaries</t>
  </si>
  <si>
    <t>Sales &amp; Marketing</t>
  </si>
  <si>
    <t>Corporate tax rate</t>
  </si>
  <si>
    <t>Note: The valuation model is for internal puposes and should not be solely relied upon to deem the value of the company.</t>
  </si>
  <si>
    <t>Cash flows from investing</t>
  </si>
  <si>
    <t>Cash flows from financing</t>
  </si>
  <si>
    <t>General &amp; administrative</t>
  </si>
  <si>
    <t>Selling &amp; marketing</t>
  </si>
  <si>
    <t>Total expenses</t>
  </si>
  <si>
    <t>Long-terrm debt</t>
  </si>
  <si>
    <t>G &amp; A expenses</t>
  </si>
  <si>
    <t>Liabilities:</t>
  </si>
  <si>
    <t>Shareholders' equity:</t>
  </si>
  <si>
    <t>Total liabilities &amp; shareholders' equity</t>
  </si>
  <si>
    <t>Television adverrtising</t>
  </si>
  <si>
    <t>Non-current assets</t>
  </si>
  <si>
    <t>Long-term liabilities</t>
  </si>
  <si>
    <t>Selling &amp; marketing (non-salary)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</si>
</sst>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0.0"/>
    <numFmt numFmtId="167" formatCode="0.0%"/>
    <numFmt numFmtId="168" formatCode="&quot;$&quot;#,##0"/>
    <numFmt numFmtId="169" formatCode="&quot;$&quot;#,##0.00"/>
    <numFmt numFmtId="170" formatCode="_(* #,##0.000_);_(* \(#,##0.000\);_(* &quot;-&quot;???_);_(@_)"/>
    <numFmt numFmtId="171" formatCode="#,##0.00000_);\(#,##0.00000\)"/>
    <numFmt numFmtId="172" formatCode="_(* #,##0.0_);_(* \(#,##0.0\);_(* &quot;-&quot;_);_(@_)"/>
    <numFmt numFmtId="173" formatCode="#,##0.000_);[Red]\(#,##0.000\)"/>
  </numFmts>
  <fonts count="3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9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Avenir Next LT Pro"/>
      <family val="2"/>
    </font>
    <font>
      <i/>
      <sz val="12"/>
      <color theme="1"/>
      <name val="Avenir Next LT Pro"/>
      <family val="2"/>
    </font>
    <font>
      <b/>
      <sz val="10"/>
      <name val="Avenir Next LT Pro"/>
      <family val="2"/>
    </font>
    <font>
      <sz val="10"/>
      <name val="Avenir Next LT Pro"/>
      <family val="2"/>
    </font>
    <font>
      <b/>
      <sz val="10"/>
      <color theme="0"/>
      <name val="Avenir Next LT Pro"/>
      <family val="2"/>
    </font>
    <font>
      <sz val="10"/>
      <color theme="0"/>
      <name val="Avenir Next LT Pro"/>
      <family val="2"/>
    </font>
    <font>
      <b/>
      <sz val="10"/>
      <color theme="1"/>
      <name val="Avenir Next LT Pro"/>
      <family val="2"/>
    </font>
    <font>
      <b/>
      <sz val="10"/>
      <color indexed="12"/>
      <name val="Avenir Next LT Pro"/>
      <family val="2"/>
    </font>
    <font>
      <sz val="10"/>
      <color theme="1"/>
      <name val="Avenir Next LT Pro"/>
      <family val="2"/>
    </font>
    <font>
      <b/>
      <sz val="10"/>
      <color rgb="FF000099"/>
      <name val="Avenir Next LT Pro"/>
      <family val="2"/>
    </font>
    <font>
      <b/>
      <i/>
      <sz val="12"/>
      <name val="Avenir Next LT Pro"/>
      <family val="2"/>
    </font>
    <font>
      <sz val="11"/>
      <name val="Avenir Next LT Pro"/>
      <family val="2"/>
    </font>
    <font>
      <b/>
      <i/>
      <sz val="10"/>
      <color theme="0"/>
      <name val="Avenir Next LT Pro"/>
      <family val="2"/>
    </font>
    <font>
      <b/>
      <i/>
      <sz val="10"/>
      <name val="Avenir Next LT Pro"/>
      <family val="2"/>
    </font>
    <font>
      <sz val="14"/>
      <name val="Avenir Next LT Pro"/>
      <family val="2"/>
    </font>
    <font>
      <i/>
      <sz val="10"/>
      <name val="Avenir Next LT Pro"/>
      <family val="2"/>
    </font>
    <font>
      <i/>
      <sz val="12"/>
      <color theme="0"/>
      <name val="Avenir Next LT Pro"/>
      <family val="2"/>
    </font>
    <font>
      <i/>
      <sz val="10"/>
      <color theme="1"/>
      <name val="Avenir Next LT Pro"/>
      <family val="2"/>
    </font>
    <font>
      <sz val="10"/>
      <color rgb="FF002060"/>
      <name val="Avenir Next LT Pro"/>
      <family val="2"/>
    </font>
    <font>
      <i/>
      <sz val="10"/>
      <color rgb="FF002060"/>
      <name val="Avenir Next LT Pro"/>
      <family val="2"/>
    </font>
    <font>
      <b/>
      <i/>
      <sz val="10"/>
      <color theme="1"/>
      <name val="Avenir Next LT Pro"/>
      <family val="2"/>
    </font>
    <font>
      <i/>
      <sz val="10"/>
      <color rgb="FF0070C0"/>
      <name val="Avenir Next LT Pro"/>
      <family val="2"/>
    </font>
    <font>
      <b/>
      <i/>
      <sz val="10"/>
      <color rgb="FF002060"/>
      <name val="Avenir Next LT Pro"/>
      <family val="2"/>
    </font>
    <font>
      <sz val="10"/>
      <color rgb="FF000000"/>
      <name val="Avenir Next LT Pro"/>
      <family val="2"/>
    </font>
    <font>
      <b/>
      <sz val="10"/>
      <color rgb="FF002060"/>
      <name val="Avenir Next LT Pro"/>
      <family val="2"/>
    </font>
    <font>
      <sz val="10"/>
      <color rgb="FFE7F6FF"/>
      <name val="Avenir Next LT Pro"/>
      <family val="2"/>
    </font>
    <font>
      <b/>
      <sz val="10"/>
      <color rgb="FFE7F6FF"/>
      <name val="Avenir Next LT Pro"/>
      <family val="2"/>
    </font>
    <font>
      <i/>
      <sz val="10"/>
      <color theme="0"/>
      <name val="Avenir Next LT Pro"/>
      <family val="2"/>
    </font>
    <font>
      <b/>
      <i/>
      <sz val="10"/>
      <color rgb="FFFF7575"/>
      <name val="Avenir Next LT Pro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E7F6FF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1" fillId="0" borderId="0" applyFont="0" applyFill="0" applyBorder="0" applyAlignment="0"/>
  </cellStyleXfs>
  <cellXfs count="5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65" fontId="3" fillId="0" borderId="0" xfId="1" applyNumberFormat="1" applyFont="1"/>
    <xf numFmtId="0" fontId="3" fillId="4" borderId="0" xfId="0" applyFont="1" applyFill="1"/>
    <xf numFmtId="165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6" fontId="7" fillId="0" borderId="0" xfId="0" applyNumberFormat="1" applyFont="1" applyAlignment="1">
      <alignment horizontal="right"/>
    </xf>
    <xf numFmtId="0" fontId="5" fillId="0" borderId="0" xfId="0" applyFont="1"/>
    <xf numFmtId="6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6" fontId="6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0" xfId="1" applyNumberFormat="1" applyFont="1" applyFill="1" applyBorder="1" applyAlignment="1">
      <alignment horizontal="right"/>
    </xf>
    <xf numFmtId="37" fontId="5" fillId="0" borderId="0" xfId="0" applyNumberFormat="1" applyFont="1" applyAlignment="1">
      <alignment horizontal="right"/>
    </xf>
    <xf numFmtId="37" fontId="5" fillId="0" borderId="0" xfId="1" applyNumberFormat="1" applyFont="1" applyFill="1" applyBorder="1" applyAlignment="1">
      <alignment horizontal="right"/>
    </xf>
    <xf numFmtId="165" fontId="3" fillId="0" borderId="0" xfId="1" applyNumberFormat="1" applyFont="1" applyBorder="1"/>
    <xf numFmtId="0" fontId="10" fillId="0" borderId="0" xfId="0" applyFont="1"/>
    <xf numFmtId="0" fontId="13" fillId="0" borderId="0" xfId="0" applyFont="1" applyAlignment="1">
      <alignment horizontal="center"/>
    </xf>
    <xf numFmtId="0" fontId="12" fillId="0" borderId="0" xfId="0" applyFont="1"/>
    <xf numFmtId="0" fontId="14" fillId="7" borderId="0" xfId="0" applyFont="1" applyFill="1" applyAlignment="1">
      <alignment horizontal="right"/>
    </xf>
    <xf numFmtId="0" fontId="13" fillId="0" borderId="0" xfId="0" applyFont="1"/>
    <xf numFmtId="167" fontId="12" fillId="0" borderId="0" xfId="10" applyNumberFormat="1" applyFont="1" applyFill="1"/>
    <xf numFmtId="167" fontId="12" fillId="0" borderId="0" xfId="0" applyNumberFormat="1" applyFont="1"/>
    <xf numFmtId="0" fontId="12" fillId="0" borderId="0" xfId="0" quotePrefix="1" applyFont="1" applyAlignment="1">
      <alignment horizontal="left"/>
    </xf>
    <xf numFmtId="167" fontId="12" fillId="0" borderId="0" xfId="10" applyNumberFormat="1" applyFont="1"/>
    <xf numFmtId="0" fontId="12" fillId="0" borderId="0" xfId="0" applyFont="1" applyAlignment="1">
      <alignment horizontal="center"/>
    </xf>
    <xf numFmtId="165" fontId="12" fillId="0" borderId="0" xfId="1" applyNumberFormat="1" applyFont="1"/>
    <xf numFmtId="44" fontId="12" fillId="0" borderId="0" xfId="4" applyFont="1"/>
    <xf numFmtId="3" fontId="13" fillId="0" borderId="0" xfId="1" applyNumberFormat="1" applyFont="1"/>
    <xf numFmtId="0" fontId="12" fillId="0" borderId="0" xfId="0" quotePrefix="1" applyFont="1" applyAlignment="1">
      <alignment horizontal="center"/>
    </xf>
    <xf numFmtId="169" fontId="12" fillId="0" borderId="0" xfId="1" applyNumberFormat="1" applyFont="1"/>
    <xf numFmtId="168" fontId="12" fillId="0" borderId="0" xfId="1" applyNumberFormat="1" applyFont="1"/>
    <xf numFmtId="3" fontId="13" fillId="0" borderId="0" xfId="1" applyNumberFormat="1" applyFont="1" applyBorder="1"/>
    <xf numFmtId="3" fontId="12" fillId="0" borderId="0" xfId="1" applyNumberFormat="1" applyFont="1" applyFill="1" applyBorder="1"/>
    <xf numFmtId="167" fontId="12" fillId="0" borderId="0" xfId="0" quotePrefix="1" applyNumberFormat="1" applyFont="1"/>
    <xf numFmtId="3" fontId="13" fillId="0" borderId="0" xfId="1" applyNumberFormat="1" applyFont="1" applyFill="1" applyBorder="1"/>
    <xf numFmtId="0" fontId="12" fillId="0" borderId="0" xfId="0" applyFont="1" applyAlignment="1">
      <alignment horizontal="left"/>
    </xf>
    <xf numFmtId="9" fontId="12" fillId="0" borderId="0" xfId="10" applyFont="1"/>
    <xf numFmtId="3" fontId="13" fillId="0" borderId="0" xfId="0" applyNumberFormat="1" applyFont="1"/>
    <xf numFmtId="0" fontId="14" fillId="7" borderId="0" xfId="0" applyFont="1" applyFill="1" applyAlignment="1">
      <alignment horizontal="center"/>
    </xf>
    <xf numFmtId="0" fontId="15" fillId="7" borderId="0" xfId="0" applyFont="1" applyFill="1"/>
    <xf numFmtId="0" fontId="14" fillId="7" borderId="0" xfId="0" applyFont="1" applyFill="1"/>
    <xf numFmtId="0" fontId="14" fillId="7" borderId="7" xfId="0" applyFont="1" applyFill="1" applyBorder="1"/>
    <xf numFmtId="0" fontId="14" fillId="7" borderId="3" xfId="0" applyFont="1" applyFill="1" applyBorder="1"/>
    <xf numFmtId="0" fontId="12" fillId="3" borderId="0" xfId="0" applyFont="1" applyFill="1"/>
    <xf numFmtId="165" fontId="12" fillId="0" borderId="0" xfId="1" applyNumberFormat="1" applyFont="1" applyAlignment="1">
      <alignment horizontal="center"/>
    </xf>
    <xf numFmtId="41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7" fontId="13" fillId="0" borderId="0" xfId="10" applyNumberFormat="1" applyFont="1" applyFill="1" applyAlignment="1">
      <alignment horizontal="center"/>
    </xf>
    <xf numFmtId="0" fontId="13" fillId="0" borderId="0" xfId="0" quotePrefix="1" applyFont="1" applyAlignment="1">
      <alignment horizontal="left"/>
    </xf>
    <xf numFmtId="165" fontId="12" fillId="0" borderId="0" xfId="1" applyNumberFormat="1" applyFont="1" applyFill="1" applyAlignment="1">
      <alignment horizontal="center"/>
    </xf>
    <xf numFmtId="165" fontId="13" fillId="0" borderId="0" xfId="1" applyNumberFormat="1" applyFont="1" applyFill="1"/>
    <xf numFmtId="43" fontId="13" fillId="0" borderId="0" xfId="1" applyFont="1" applyFill="1"/>
    <xf numFmtId="0" fontId="12" fillId="0" borderId="0" xfId="0" applyFont="1" applyAlignment="1">
      <alignment horizontal="right"/>
    </xf>
    <xf numFmtId="165" fontId="12" fillId="0" borderId="0" xfId="1" applyNumberFormat="1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2" fillId="2" borderId="0" xfId="0" applyFont="1" applyFill="1" applyAlignment="1">
      <alignment horizontal="center"/>
    </xf>
    <xf numFmtId="168" fontId="13" fillId="0" borderId="0" xfId="1" applyNumberFormat="1" applyFont="1" applyFill="1"/>
    <xf numFmtId="0" fontId="12" fillId="0" borderId="0" xfId="0" applyFont="1" applyAlignment="1">
      <alignment horizontal="center" vertical="center"/>
    </xf>
    <xf numFmtId="168" fontId="12" fillId="0" borderId="0" xfId="1" applyNumberFormat="1" applyFont="1" applyFill="1"/>
    <xf numFmtId="0" fontId="16" fillId="0" borderId="0" xfId="8" applyFont="1" applyAlignment="1">
      <alignment horizontal="center"/>
    </xf>
    <xf numFmtId="0" fontId="13" fillId="0" borderId="0" xfId="0" applyFont="1" applyAlignment="1">
      <alignment horizontal="right"/>
    </xf>
    <xf numFmtId="41" fontId="13" fillId="0" borderId="0" xfId="0" applyNumberFormat="1" applyFont="1" applyAlignment="1">
      <alignment horizontal="right"/>
    </xf>
    <xf numFmtId="41" fontId="13" fillId="0" borderId="0" xfId="0" applyNumberFormat="1" applyFont="1"/>
    <xf numFmtId="41" fontId="12" fillId="0" borderId="0" xfId="0" applyNumberFormat="1" applyFont="1"/>
    <xf numFmtId="1" fontId="12" fillId="0" borderId="0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left"/>
    </xf>
    <xf numFmtId="1" fontId="13" fillId="0" borderId="0" xfId="0" applyNumberFormat="1" applyFont="1"/>
    <xf numFmtId="1" fontId="12" fillId="0" borderId="0" xfId="0" applyNumberFormat="1" applyFont="1"/>
    <xf numFmtId="1" fontId="12" fillId="0" borderId="0" xfId="0" applyNumberFormat="1" applyFont="1" applyAlignment="1">
      <alignment horizontal="right"/>
    </xf>
    <xf numFmtId="166" fontId="12" fillId="0" borderId="0" xfId="1" applyNumberFormat="1" applyFont="1" applyFill="1" applyBorder="1" applyAlignment="1">
      <alignment horizontal="right"/>
    </xf>
    <xf numFmtId="172" fontId="13" fillId="0" borderId="0" xfId="0" applyNumberFormat="1" applyFont="1" applyAlignment="1">
      <alignment horizontal="right"/>
    </xf>
    <xf numFmtId="1" fontId="12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5" fontId="13" fillId="0" borderId="0" xfId="1" applyNumberFormat="1" applyFont="1"/>
    <xf numFmtId="165" fontId="12" fillId="0" borderId="0" xfId="1" applyNumberFormat="1" applyFont="1" applyAlignment="1">
      <alignment horizontal="right"/>
    </xf>
    <xf numFmtId="0" fontId="14" fillId="7" borderId="15" xfId="0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2" fillId="0" borderId="10" xfId="0" applyFont="1" applyBorder="1"/>
    <xf numFmtId="168" fontId="12" fillId="0" borderId="9" xfId="0" applyNumberFormat="1" applyFont="1" applyBorder="1" applyAlignment="1">
      <alignment horizontal="right"/>
    </xf>
    <xf numFmtId="168" fontId="12" fillId="0" borderId="13" xfId="0" applyNumberFormat="1" applyFont="1" applyBorder="1" applyAlignment="1">
      <alignment horizontal="right"/>
    </xf>
    <xf numFmtId="168" fontId="12" fillId="0" borderId="14" xfId="0" applyNumberFormat="1" applyFont="1" applyBorder="1" applyAlignment="1">
      <alignment horizontal="right"/>
    </xf>
    <xf numFmtId="3" fontId="13" fillId="0" borderId="10" xfId="0" applyNumberFormat="1" applyFont="1" applyBorder="1"/>
    <xf numFmtId="6" fontId="13" fillId="0" borderId="9" xfId="0" applyNumberFormat="1" applyFont="1" applyBorder="1" applyAlignment="1">
      <alignment horizontal="right"/>
    </xf>
    <xf numFmtId="6" fontId="13" fillId="0" borderId="13" xfId="0" applyNumberFormat="1" applyFont="1" applyBorder="1" applyAlignment="1">
      <alignment horizontal="right"/>
    </xf>
    <xf numFmtId="6" fontId="13" fillId="0" borderId="14" xfId="0" applyNumberFormat="1" applyFont="1" applyBorder="1" applyAlignment="1">
      <alignment horizontal="right"/>
    </xf>
    <xf numFmtId="3" fontId="12" fillId="6" borderId="10" xfId="0" applyNumberFormat="1" applyFont="1" applyFill="1" applyBorder="1"/>
    <xf numFmtId="6" fontId="12" fillId="6" borderId="9" xfId="0" applyNumberFormat="1" applyFont="1" applyFill="1" applyBorder="1" applyAlignment="1">
      <alignment horizontal="right"/>
    </xf>
    <xf numFmtId="3" fontId="12" fillId="0" borderId="10" xfId="0" applyNumberFormat="1" applyFont="1" applyBorder="1"/>
    <xf numFmtId="6" fontId="12" fillId="0" borderId="9" xfId="0" applyNumberFormat="1" applyFont="1" applyBorder="1" applyAlignment="1">
      <alignment horizontal="right"/>
    </xf>
    <xf numFmtId="6" fontId="12" fillId="0" borderId="13" xfId="0" applyNumberFormat="1" applyFont="1" applyBorder="1" applyAlignment="1">
      <alignment horizontal="right"/>
    </xf>
    <xf numFmtId="6" fontId="12" fillId="0" borderId="14" xfId="0" applyNumberFormat="1" applyFont="1" applyBorder="1" applyAlignment="1">
      <alignment horizontal="right"/>
    </xf>
    <xf numFmtId="6" fontId="12" fillId="6" borderId="13" xfId="0" applyNumberFormat="1" applyFont="1" applyFill="1" applyBorder="1" applyAlignment="1">
      <alignment horizontal="right"/>
    </xf>
    <xf numFmtId="6" fontId="12" fillId="6" borderId="14" xfId="0" applyNumberFormat="1" applyFont="1" applyFill="1" applyBorder="1" applyAlignment="1">
      <alignment horizontal="right"/>
    </xf>
    <xf numFmtId="0" fontId="13" fillId="0" borderId="11" xfId="0" applyFont="1" applyBorder="1"/>
    <xf numFmtId="0" fontId="18" fillId="0" borderId="11" xfId="0" applyFont="1" applyBorder="1"/>
    <xf numFmtId="6" fontId="18" fillId="0" borderId="13" xfId="0" applyNumberFormat="1" applyFont="1" applyBorder="1" applyAlignment="1">
      <alignment horizontal="right"/>
    </xf>
    <xf numFmtId="6" fontId="18" fillId="0" borderId="14" xfId="0" applyNumberFormat="1" applyFont="1" applyBorder="1" applyAlignment="1">
      <alignment horizontal="right"/>
    </xf>
    <xf numFmtId="0" fontId="16" fillId="6" borderId="11" xfId="0" applyFont="1" applyFill="1" applyBorder="1"/>
    <xf numFmtId="6" fontId="16" fillId="6" borderId="13" xfId="0" applyNumberFormat="1" applyFont="1" applyFill="1" applyBorder="1" applyAlignment="1">
      <alignment horizontal="right"/>
    </xf>
    <xf numFmtId="6" fontId="16" fillId="6" borderId="14" xfId="0" applyNumberFormat="1" applyFont="1" applyFill="1" applyBorder="1" applyAlignment="1">
      <alignment horizontal="right"/>
    </xf>
    <xf numFmtId="0" fontId="16" fillId="0" borderId="11" xfId="0" applyFont="1" applyBorder="1"/>
    <xf numFmtId="6" fontId="16" fillId="0" borderId="13" xfId="0" applyNumberFormat="1" applyFont="1" applyBorder="1" applyAlignment="1">
      <alignment horizontal="right"/>
    </xf>
    <xf numFmtId="6" fontId="16" fillId="0" borderId="14" xfId="0" applyNumberFormat="1" applyFont="1" applyBorder="1" applyAlignment="1">
      <alignment horizontal="right"/>
    </xf>
    <xf numFmtId="0" fontId="16" fillId="6" borderId="15" xfId="0" applyFont="1" applyFill="1" applyBorder="1"/>
    <xf numFmtId="6" fontId="16" fillId="6" borderId="16" xfId="0" applyNumberFormat="1" applyFont="1" applyFill="1" applyBorder="1" applyAlignment="1">
      <alignment horizontal="right"/>
    </xf>
    <xf numFmtId="6" fontId="16" fillId="6" borderId="17" xfId="0" applyNumberFormat="1" applyFont="1" applyFill="1" applyBorder="1" applyAlignment="1">
      <alignment horizontal="right"/>
    </xf>
    <xf numFmtId="0" fontId="16" fillId="0" borderId="10" xfId="0" applyFont="1" applyBorder="1"/>
    <xf numFmtId="6" fontId="19" fillId="0" borderId="9" xfId="0" applyNumberFormat="1" applyFont="1" applyBorder="1" applyAlignment="1">
      <alignment horizontal="right"/>
    </xf>
    <xf numFmtId="6" fontId="19" fillId="0" borderId="12" xfId="0" applyNumberFormat="1" applyFont="1" applyBorder="1" applyAlignment="1">
      <alignment horizontal="right"/>
    </xf>
    <xf numFmtId="6" fontId="18" fillId="0" borderId="13" xfId="1" applyNumberFormat="1" applyFont="1" applyBorder="1" applyAlignment="1">
      <alignment horizontal="right"/>
    </xf>
    <xf numFmtId="6" fontId="18" fillId="0" borderId="14" xfId="1" applyNumberFormat="1" applyFont="1" applyBorder="1" applyAlignment="1">
      <alignment horizontal="right"/>
    </xf>
    <xf numFmtId="3" fontId="18" fillId="0" borderId="11" xfId="0" applyNumberFormat="1" applyFont="1" applyBorder="1"/>
    <xf numFmtId="6" fontId="16" fillId="6" borderId="13" xfId="1" applyNumberFormat="1" applyFont="1" applyFill="1" applyBorder="1" applyAlignment="1">
      <alignment horizontal="right"/>
    </xf>
    <xf numFmtId="6" fontId="16" fillId="6" borderId="14" xfId="1" applyNumberFormat="1" applyFont="1" applyFill="1" applyBorder="1" applyAlignment="1">
      <alignment horizontal="right"/>
    </xf>
    <xf numFmtId="0" fontId="12" fillId="4" borderId="0" xfId="0" applyFont="1" applyFill="1"/>
    <xf numFmtId="165" fontId="12" fillId="4" borderId="0" xfId="0" applyNumberFormat="1" applyFont="1" applyFill="1"/>
    <xf numFmtId="6" fontId="16" fillId="0" borderId="13" xfId="1" applyNumberFormat="1" applyFont="1" applyBorder="1" applyAlignment="1">
      <alignment horizontal="right"/>
    </xf>
    <xf numFmtId="6" fontId="16" fillId="0" borderId="14" xfId="1" applyNumberFormat="1" applyFont="1" applyBorder="1" applyAlignment="1">
      <alignment horizontal="right"/>
    </xf>
    <xf numFmtId="5" fontId="16" fillId="6" borderId="11" xfId="1" applyNumberFormat="1" applyFont="1" applyFill="1" applyBorder="1"/>
    <xf numFmtId="5" fontId="16" fillId="6" borderId="15" xfId="1" applyNumberFormat="1" applyFont="1" applyFill="1" applyBorder="1"/>
    <xf numFmtId="0" fontId="12" fillId="0" borderId="11" xfId="1" applyNumberFormat="1" applyFont="1" applyBorder="1"/>
    <xf numFmtId="165" fontId="12" fillId="0" borderId="14" xfId="1" applyNumberFormat="1" applyFont="1" applyBorder="1"/>
    <xf numFmtId="0" fontId="13" fillId="0" borderId="11" xfId="1" applyNumberFormat="1" applyFont="1" applyBorder="1"/>
    <xf numFmtId="168" fontId="13" fillId="0" borderId="14" xfId="1" applyNumberFormat="1" applyFont="1" applyBorder="1"/>
    <xf numFmtId="168" fontId="12" fillId="0" borderId="14" xfId="1" applyNumberFormat="1" applyFont="1" applyBorder="1"/>
    <xf numFmtId="165" fontId="16" fillId="0" borderId="0" xfId="1" applyNumberFormat="1" applyFont="1" applyFill="1" applyBorder="1" applyAlignment="1">
      <alignment horizontal="left"/>
    </xf>
    <xf numFmtId="168" fontId="16" fillId="0" borderId="0" xfId="1" applyNumberFormat="1" applyFont="1" applyFill="1" applyBorder="1" applyAlignment="1">
      <alignment horizontal="right"/>
    </xf>
    <xf numFmtId="0" fontId="14" fillId="7" borderId="22" xfId="0" applyFont="1" applyFill="1" applyBorder="1" applyAlignment="1">
      <alignment horizontal="center"/>
    </xf>
    <xf numFmtId="0" fontId="12" fillId="0" borderId="11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10" xfId="1" applyNumberFormat="1" applyFont="1" applyFill="1" applyBorder="1"/>
    <xf numFmtId="168" fontId="13" fillId="0" borderId="9" xfId="1" applyNumberFormat="1" applyFont="1" applyFill="1" applyBorder="1"/>
    <xf numFmtId="168" fontId="13" fillId="0" borderId="12" xfId="1" applyNumberFormat="1" applyFont="1" applyFill="1" applyBorder="1"/>
    <xf numFmtId="0" fontId="12" fillId="6" borderId="10" xfId="1" applyNumberFormat="1" applyFont="1" applyFill="1" applyBorder="1"/>
    <xf numFmtId="168" fontId="12" fillId="6" borderId="9" xfId="1" applyNumberFormat="1" applyFont="1" applyFill="1" applyBorder="1"/>
    <xf numFmtId="168" fontId="12" fillId="6" borderId="12" xfId="1" applyNumberFormat="1" applyFont="1" applyFill="1" applyBorder="1"/>
    <xf numFmtId="0" fontId="12" fillId="0" borderId="10" xfId="1" applyNumberFormat="1" applyFont="1" applyFill="1" applyBorder="1"/>
    <xf numFmtId="168" fontId="12" fillId="0" borderId="9" xfId="1" applyNumberFormat="1" applyFont="1" applyFill="1" applyBorder="1"/>
    <xf numFmtId="168" fontId="12" fillId="0" borderId="12" xfId="1" applyNumberFormat="1" applyFont="1" applyFill="1" applyBorder="1"/>
    <xf numFmtId="165" fontId="12" fillId="0" borderId="10" xfId="1" applyNumberFormat="1" applyFont="1" applyFill="1" applyBorder="1"/>
    <xf numFmtId="0" fontId="14" fillId="7" borderId="24" xfId="0" applyFont="1" applyFill="1" applyBorder="1" applyAlignment="1">
      <alignment horizontal="center"/>
    </xf>
    <xf numFmtId="2" fontId="12" fillId="0" borderId="10" xfId="1" applyNumberFormat="1" applyFont="1" applyBorder="1"/>
    <xf numFmtId="168" fontId="13" fillId="0" borderId="13" xfId="1" applyNumberFormat="1" applyFont="1" applyBorder="1"/>
    <xf numFmtId="2" fontId="12" fillId="0" borderId="11" xfId="1" applyNumberFormat="1" applyFont="1" applyBorder="1"/>
    <xf numFmtId="0" fontId="12" fillId="6" borderId="15" xfId="0" applyFont="1" applyFill="1" applyBorder="1" applyAlignment="1">
      <alignment horizontal="left"/>
    </xf>
    <xf numFmtId="0" fontId="14" fillId="7" borderId="25" xfId="0" applyFont="1" applyFill="1" applyBorder="1"/>
    <xf numFmtId="0" fontId="14" fillId="7" borderId="26" xfId="0" applyFont="1" applyFill="1" applyBorder="1" applyAlignment="1">
      <alignment horizontal="center"/>
    </xf>
    <xf numFmtId="168" fontId="13" fillId="0" borderId="9" xfId="0" applyNumberFormat="1" applyFont="1" applyBorder="1"/>
    <xf numFmtId="168" fontId="13" fillId="0" borderId="12" xfId="0" applyNumberFormat="1" applyFont="1" applyBorder="1"/>
    <xf numFmtId="0" fontId="12" fillId="6" borderId="15" xfId="0" applyFont="1" applyFill="1" applyBorder="1"/>
    <xf numFmtId="37" fontId="18" fillId="0" borderId="9" xfId="0" applyNumberFormat="1" applyFont="1" applyBorder="1"/>
    <xf numFmtId="37" fontId="18" fillId="0" borderId="12" xfId="0" applyNumberFormat="1" applyFont="1" applyBorder="1"/>
    <xf numFmtId="0" fontId="16" fillId="6" borderId="18" xfId="0" applyFont="1" applyFill="1" applyBorder="1"/>
    <xf numFmtId="37" fontId="16" fillId="6" borderId="19" xfId="0" applyNumberFormat="1" applyFont="1" applyFill="1" applyBorder="1"/>
    <xf numFmtId="37" fontId="16" fillId="6" borderId="20" xfId="0" applyNumberFormat="1" applyFont="1" applyFill="1" applyBorder="1"/>
    <xf numFmtId="0" fontId="16" fillId="0" borderId="0" xfId="0" applyFont="1"/>
    <xf numFmtId="165" fontId="16" fillId="0" borderId="0" xfId="0" applyNumberFormat="1" applyFont="1"/>
    <xf numFmtId="37" fontId="16" fillId="0" borderId="0" xfId="0" applyNumberFormat="1" applyFont="1"/>
    <xf numFmtId="5" fontId="18" fillId="0" borderId="9" xfId="0" applyNumberFormat="1" applyFont="1" applyBorder="1"/>
    <xf numFmtId="5" fontId="18" fillId="0" borderId="12" xfId="0" applyNumberFormat="1" applyFont="1" applyBorder="1"/>
    <xf numFmtId="5" fontId="18" fillId="0" borderId="19" xfId="0" applyNumberFormat="1" applyFont="1" applyBorder="1"/>
    <xf numFmtId="5" fontId="18" fillId="0" borderId="20" xfId="0" applyNumberFormat="1" applyFont="1" applyBorder="1"/>
    <xf numFmtId="0" fontId="16" fillId="0" borderId="18" xfId="0" applyFont="1" applyBorder="1"/>
    <xf numFmtId="0" fontId="14" fillId="0" borderId="0" xfId="0" applyFont="1" applyAlignment="1">
      <alignment horizontal="right"/>
    </xf>
    <xf numFmtId="3" fontId="15" fillId="7" borderId="0" xfId="1" applyNumberFormat="1" applyFont="1" applyFill="1"/>
    <xf numFmtId="0" fontId="14" fillId="7" borderId="0" xfId="0" quotePrefix="1" applyFont="1" applyFill="1" applyAlignment="1">
      <alignment horizontal="center"/>
    </xf>
    <xf numFmtId="3" fontId="16" fillId="0" borderId="0" xfId="0" applyNumberFormat="1" applyFont="1" applyAlignment="1">
      <alignment horizontal="left"/>
    </xf>
    <xf numFmtId="3" fontId="12" fillId="6" borderId="0" xfId="0" applyNumberFormat="1" applyFont="1" applyFill="1"/>
    <xf numFmtId="0" fontId="20" fillId="0" borderId="0" xfId="0" applyFont="1"/>
    <xf numFmtId="3" fontId="13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left"/>
    </xf>
    <xf numFmtId="3" fontId="12" fillId="0" borderId="0" xfId="1" applyNumberFormat="1" applyFont="1" applyBorder="1"/>
    <xf numFmtId="3" fontId="12" fillId="0" borderId="0" xfId="0" applyNumberFormat="1" applyFont="1"/>
    <xf numFmtId="38" fontId="12" fillId="0" borderId="0" xfId="1" applyNumberFormat="1" applyFont="1"/>
    <xf numFmtId="165" fontId="13" fillId="0" borderId="0" xfId="0" applyNumberFormat="1" applyFont="1"/>
    <xf numFmtId="165" fontId="13" fillId="0" borderId="0" xfId="1" applyNumberFormat="1" applyFont="1" applyBorder="1"/>
    <xf numFmtId="9" fontId="13" fillId="0" borderId="0" xfId="10" applyFont="1"/>
    <xf numFmtId="38" fontId="12" fillId="0" borderId="0" xfId="0" applyNumberFormat="1" applyFont="1" applyAlignment="1">
      <alignment horizontal="left"/>
    </xf>
    <xf numFmtId="38" fontId="13" fillId="0" borderId="0" xfId="1" applyNumberFormat="1" applyFont="1"/>
    <xf numFmtId="38" fontId="13" fillId="0" borderId="0" xfId="0" applyNumberFormat="1" applyFont="1"/>
    <xf numFmtId="38" fontId="12" fillId="0" borderId="0" xfId="0" applyNumberFormat="1" applyFont="1"/>
    <xf numFmtId="0" fontId="13" fillId="0" borderId="0" xfId="10" applyNumberFormat="1" applyFont="1" applyBorder="1"/>
    <xf numFmtId="167" fontId="13" fillId="0" borderId="0" xfId="10" applyNumberFormat="1" applyFont="1" applyBorder="1"/>
    <xf numFmtId="0" fontId="15" fillId="0" borderId="0" xfId="0" applyFont="1"/>
    <xf numFmtId="3" fontId="12" fillId="0" borderId="0" xfId="1" applyNumberFormat="1" applyFont="1" applyFill="1"/>
    <xf numFmtId="3" fontId="14" fillId="0" borderId="0" xfId="1" applyNumberFormat="1" applyFont="1" applyFill="1"/>
    <xf numFmtId="3" fontId="15" fillId="0" borderId="0" xfId="1" applyNumberFormat="1" applyFont="1" applyFill="1" applyBorder="1"/>
    <xf numFmtId="3" fontId="15" fillId="0" borderId="0" xfId="1" applyNumberFormat="1" applyFont="1" applyFill="1"/>
    <xf numFmtId="3" fontId="12" fillId="0" borderId="0" xfId="1" applyNumberFormat="1" applyFont="1" applyFill="1" applyAlignment="1">
      <alignment horizontal="center"/>
    </xf>
    <xf numFmtId="165" fontId="13" fillId="0" borderId="0" xfId="1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3" fontId="12" fillId="0" borderId="0" xfId="1" applyNumberFormat="1" applyFont="1" applyFill="1" applyBorder="1" applyAlignment="1">
      <alignment horizontal="center"/>
    </xf>
    <xf numFmtId="3" fontId="13" fillId="0" borderId="0" xfId="1" applyNumberFormat="1" applyFont="1" applyFill="1" applyBorder="1" applyAlignment="1">
      <alignment horizontal="center"/>
    </xf>
    <xf numFmtId="3" fontId="13" fillId="0" borderId="0" xfId="1" applyNumberFormat="1" applyFont="1" applyFill="1" applyAlignment="1">
      <alignment horizontal="center"/>
    </xf>
    <xf numFmtId="0" fontId="21" fillId="0" borderId="0" xfId="0" applyFont="1"/>
    <xf numFmtId="0" fontId="13" fillId="6" borderId="0" xfId="0" applyFont="1" applyFill="1"/>
    <xf numFmtId="43" fontId="13" fillId="0" borderId="0" xfId="0" applyNumberFormat="1" applyFont="1"/>
    <xf numFmtId="0" fontId="22" fillId="7" borderId="0" xfId="0" applyFont="1" applyFill="1" applyAlignment="1">
      <alignment horizontal="center"/>
    </xf>
    <xf numFmtId="168" fontId="13" fillId="0" borderId="0" xfId="1" applyNumberFormat="1" applyFont="1"/>
    <xf numFmtId="168" fontId="13" fillId="0" borderId="0" xfId="0" applyNumberFormat="1" applyFont="1"/>
    <xf numFmtId="168" fontId="12" fillId="0" borderId="0" xfId="0" applyNumberFormat="1" applyFont="1"/>
    <xf numFmtId="3" fontId="13" fillId="0" borderId="0" xfId="0" quotePrefix="1" applyNumberFormat="1" applyFont="1" applyAlignment="1">
      <alignment horizontal="left"/>
    </xf>
    <xf numFmtId="0" fontId="23" fillId="0" borderId="0" xfId="0" applyFont="1" applyAlignment="1">
      <alignment horizontal="left"/>
    </xf>
    <xf numFmtId="38" fontId="1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165" fontId="10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167" fontId="13" fillId="0" borderId="0" xfId="10" applyNumberFormat="1" applyFont="1"/>
    <xf numFmtId="3" fontId="10" fillId="0" borderId="0" xfId="0" applyNumberFormat="1" applyFont="1"/>
    <xf numFmtId="10" fontId="12" fillId="0" borderId="0" xfId="0" applyNumberFormat="1" applyFont="1"/>
    <xf numFmtId="0" fontId="24" fillId="0" borderId="0" xfId="0" applyFont="1"/>
    <xf numFmtId="167" fontId="10" fillId="0" borderId="0" xfId="10" applyNumberFormat="1" applyFont="1"/>
    <xf numFmtId="38" fontId="13" fillId="6" borderId="0" xfId="0" applyNumberFormat="1" applyFont="1" applyFill="1"/>
    <xf numFmtId="38" fontId="13" fillId="0" borderId="0" xfId="1" quotePrefix="1" applyNumberFormat="1" applyFont="1" applyAlignment="1">
      <alignment horizontal="left"/>
    </xf>
    <xf numFmtId="38" fontId="13" fillId="0" borderId="0" xfId="0" quotePrefix="1" applyNumberFormat="1" applyFont="1" applyAlignment="1">
      <alignment horizontal="left"/>
    </xf>
    <xf numFmtId="38" fontId="12" fillId="0" borderId="0" xfId="0" quotePrefix="1" applyNumberFormat="1" applyFont="1" applyAlignment="1">
      <alignment horizontal="left"/>
    </xf>
    <xf numFmtId="3" fontId="12" fillId="0" borderId="0" xfId="0" quotePrefix="1" applyNumberFormat="1" applyFont="1" applyAlignment="1">
      <alignment horizontal="left"/>
    </xf>
    <xf numFmtId="165" fontId="12" fillId="0" borderId="0" xfId="0" applyNumberFormat="1" applyFont="1"/>
    <xf numFmtId="165" fontId="13" fillId="6" borderId="0" xfId="0" applyNumberFormat="1" applyFont="1" applyFill="1"/>
    <xf numFmtId="0" fontId="12" fillId="6" borderId="0" xfId="0" applyFont="1" applyFill="1" applyAlignment="1">
      <alignment horizontal="left"/>
    </xf>
    <xf numFmtId="0" fontId="12" fillId="0" borderId="11" xfId="1" applyNumberFormat="1" applyFont="1" applyFill="1" applyBorder="1"/>
    <xf numFmtId="165" fontId="12" fillId="0" borderId="13" xfId="1" applyNumberFormat="1" applyFont="1" applyFill="1" applyBorder="1"/>
    <xf numFmtId="165" fontId="12" fillId="0" borderId="14" xfId="1" applyNumberFormat="1" applyFont="1" applyFill="1" applyBorder="1"/>
    <xf numFmtId="168" fontId="12" fillId="8" borderId="13" xfId="1" applyNumberFormat="1" applyFont="1" applyFill="1" applyBorder="1"/>
    <xf numFmtId="0" fontId="12" fillId="0" borderId="15" xfId="1" applyNumberFormat="1" applyFont="1" applyFill="1" applyBorder="1"/>
    <xf numFmtId="165" fontId="12" fillId="0" borderId="16" xfId="1" applyNumberFormat="1" applyFont="1" applyFill="1" applyBorder="1"/>
    <xf numFmtId="0" fontId="25" fillId="0" borderId="0" xfId="0" applyFont="1" applyAlignment="1">
      <alignment horizontal="left"/>
    </xf>
    <xf numFmtId="165" fontId="25" fillId="0" borderId="0" xfId="1" applyNumberFormat="1" applyFont="1" applyAlignment="1">
      <alignment horizontal="center"/>
    </xf>
    <xf numFmtId="9" fontId="25" fillId="0" borderId="0" xfId="10" applyFont="1" applyAlignment="1">
      <alignment horizontal="center"/>
    </xf>
    <xf numFmtId="3" fontId="25" fillId="0" borderId="0" xfId="0" applyNumberFormat="1" applyFont="1" applyAlignment="1">
      <alignment horizontal="center"/>
    </xf>
    <xf numFmtId="43" fontId="13" fillId="0" borderId="0" xfId="1" applyFont="1"/>
    <xf numFmtId="6" fontId="13" fillId="0" borderId="0" xfId="4" applyNumberFormat="1" applyFont="1"/>
    <xf numFmtId="6" fontId="12" fillId="0" borderId="0" xfId="4" applyNumberFormat="1" applyFont="1"/>
    <xf numFmtId="43" fontId="12" fillId="0" borderId="0" xfId="1" applyFont="1"/>
    <xf numFmtId="6" fontId="13" fillId="0" borderId="0" xfId="0" applyNumberFormat="1" applyFont="1"/>
    <xf numFmtId="9" fontId="25" fillId="0" borderId="0" xfId="10" quotePrefix="1" applyFont="1" applyAlignment="1">
      <alignment horizontal="center"/>
    </xf>
    <xf numFmtId="6" fontId="12" fillId="0" borderId="0" xfId="0" applyNumberFormat="1" applyFont="1"/>
    <xf numFmtId="9" fontId="12" fillId="0" borderId="0" xfId="10" quotePrefix="1" applyFont="1" applyAlignment="1">
      <alignment horizontal="center"/>
    </xf>
    <xf numFmtId="3" fontId="12" fillId="0" borderId="0" xfId="0" applyNumberFormat="1" applyFont="1" applyAlignment="1">
      <alignment horizontal="center"/>
    </xf>
    <xf numFmtId="9" fontId="12" fillId="0" borderId="0" xfId="10" applyFont="1" applyAlignment="1">
      <alignment horizontal="center"/>
    </xf>
    <xf numFmtId="6" fontId="13" fillId="0" borderId="0" xfId="1" applyNumberFormat="1" applyFont="1"/>
    <xf numFmtId="6" fontId="13" fillId="0" borderId="0" xfId="0" applyNumberFormat="1" applyFont="1" applyAlignment="1">
      <alignment horizontal="center"/>
    </xf>
    <xf numFmtId="6" fontId="12" fillId="0" borderId="0" xfId="1" applyNumberFormat="1" applyFont="1"/>
    <xf numFmtId="168" fontId="12" fillId="0" borderId="0" xfId="1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3" fillId="0" borderId="0" xfId="1" applyNumberFormat="1" applyFont="1" applyFill="1" applyAlignment="1">
      <alignment horizontal="right"/>
    </xf>
    <xf numFmtId="167" fontId="12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8" fontId="16" fillId="0" borderId="0" xfId="1" applyNumberFormat="1" applyFont="1" applyFill="1" applyAlignment="1">
      <alignment horizontal="right"/>
    </xf>
    <xf numFmtId="0" fontId="18" fillId="0" borderId="0" xfId="0" applyFont="1"/>
    <xf numFmtId="0" fontId="12" fillId="6" borderId="0" xfId="0" applyFont="1" applyFill="1"/>
    <xf numFmtId="168" fontId="13" fillId="0" borderId="0" xfId="1" applyNumberFormat="1" applyFont="1" applyAlignment="1">
      <alignment horizontal="right"/>
    </xf>
    <xf numFmtId="168" fontId="12" fillId="6" borderId="0" xfId="0" applyNumberFormat="1" applyFont="1" applyFill="1"/>
    <xf numFmtId="6" fontId="12" fillId="6" borderId="0" xfId="0" applyNumberFormat="1" applyFont="1" applyFill="1"/>
    <xf numFmtId="6" fontId="12" fillId="6" borderId="0" xfId="1" applyNumberFormat="1" applyFont="1" applyFill="1"/>
    <xf numFmtId="0" fontId="12" fillId="6" borderId="11" xfId="1" applyNumberFormat="1" applyFont="1" applyFill="1" applyBorder="1"/>
    <xf numFmtId="168" fontId="12" fillId="6" borderId="14" xfId="1" applyNumberFormat="1" applyFont="1" applyFill="1" applyBorder="1"/>
    <xf numFmtId="168" fontId="12" fillId="6" borderId="14" xfId="1" applyNumberFormat="1" applyFont="1" applyFill="1" applyBorder="1" applyAlignment="1"/>
    <xf numFmtId="0" fontId="16" fillId="8" borderId="15" xfId="1" applyNumberFormat="1" applyFont="1" applyFill="1" applyBorder="1" applyAlignment="1">
      <alignment horizontal="left"/>
    </xf>
    <xf numFmtId="168" fontId="16" fillId="8" borderId="17" xfId="1" applyNumberFormat="1" applyFont="1" applyFill="1" applyBorder="1" applyAlignment="1">
      <alignment horizontal="right"/>
    </xf>
    <xf numFmtId="10" fontId="12" fillId="0" borderId="0" xfId="10" applyNumberFormat="1" applyFont="1"/>
    <xf numFmtId="165" fontId="12" fillId="0" borderId="0" xfId="1" quotePrefix="1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/>
    <xf numFmtId="0" fontId="12" fillId="0" borderId="0" xfId="0" quotePrefix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8" borderId="18" xfId="1" applyNumberFormat="1" applyFont="1" applyFill="1" applyBorder="1"/>
    <xf numFmtId="6" fontId="13" fillId="0" borderId="0" xfId="10" applyNumberFormat="1" applyFont="1"/>
    <xf numFmtId="165" fontId="14" fillId="7" borderId="0" xfId="1" applyNumberFormat="1" applyFont="1" applyFill="1"/>
    <xf numFmtId="165" fontId="14" fillId="7" borderId="0" xfId="1" applyNumberFormat="1" applyFont="1" applyFill="1" applyAlignment="1">
      <alignment horizontal="center"/>
    </xf>
    <xf numFmtId="165" fontId="14" fillId="7" borderId="0" xfId="1" quotePrefix="1" applyNumberFormat="1" applyFont="1" applyFill="1" applyAlignment="1">
      <alignment horizontal="center"/>
    </xf>
    <xf numFmtId="9" fontId="12" fillId="6" borderId="13" xfId="10" applyFont="1" applyFill="1" applyBorder="1"/>
    <xf numFmtId="165" fontId="14" fillId="7" borderId="15" xfId="1" applyNumberFormat="1" applyFont="1" applyFill="1" applyBorder="1"/>
    <xf numFmtId="165" fontId="14" fillId="7" borderId="16" xfId="1" applyNumberFormat="1" applyFont="1" applyFill="1" applyBorder="1" applyAlignment="1">
      <alignment horizontal="center"/>
    </xf>
    <xf numFmtId="165" fontId="14" fillId="7" borderId="17" xfId="1" applyNumberFormat="1" applyFont="1" applyFill="1" applyBorder="1" applyAlignment="1">
      <alignment horizontal="center"/>
    </xf>
    <xf numFmtId="171" fontId="12" fillId="0" borderId="0" xfId="1" applyNumberFormat="1" applyFont="1"/>
    <xf numFmtId="171" fontId="13" fillId="0" borderId="0" xfId="1" applyNumberFormat="1" applyFont="1"/>
    <xf numFmtId="165" fontId="12" fillId="0" borderId="0" xfId="1" applyNumberFormat="1" applyFont="1" applyBorder="1"/>
    <xf numFmtId="168" fontId="12" fillId="0" borderId="0" xfId="1" applyNumberFormat="1" applyFont="1" applyBorder="1"/>
    <xf numFmtId="167" fontId="13" fillId="0" borderId="0" xfId="10" applyNumberFormat="1" applyFont="1" applyBorder="1" applyAlignment="1">
      <alignment horizontal="center"/>
    </xf>
    <xf numFmtId="17" fontId="12" fillId="0" borderId="0" xfId="10" quotePrefix="1" applyNumberFormat="1" applyFont="1"/>
    <xf numFmtId="0" fontId="23" fillId="0" borderId="0" xfId="0" quotePrefix="1" applyFont="1" applyAlignment="1">
      <alignment horizontal="left"/>
    </xf>
    <xf numFmtId="0" fontId="15" fillId="7" borderId="0" xfId="0" applyFont="1" applyFill="1" applyAlignment="1">
      <alignment horizontal="center"/>
    </xf>
    <xf numFmtId="0" fontId="14" fillId="7" borderId="0" xfId="0" applyFont="1" applyFill="1" applyAlignment="1">
      <alignment horizontal="left"/>
    </xf>
    <xf numFmtId="3" fontId="18" fillId="0" borderId="0" xfId="8" applyNumberFormat="1" applyFont="1"/>
    <xf numFmtId="165" fontId="12" fillId="0" borderId="0" xfId="0" quotePrefix="1" applyNumberFormat="1" applyFont="1" applyAlignment="1">
      <alignment horizontal="center"/>
    </xf>
    <xf numFmtId="0" fontId="13" fillId="0" borderId="0" xfId="0" quotePrefix="1" applyFont="1" applyAlignment="1">
      <alignment horizontal="center"/>
    </xf>
    <xf numFmtId="168" fontId="18" fillId="0" borderId="0" xfId="8" applyNumberFormat="1" applyFont="1"/>
    <xf numFmtId="3" fontId="16" fillId="0" borderId="0" xfId="8" applyNumberFormat="1" applyFont="1"/>
    <xf numFmtId="168" fontId="16" fillId="0" borderId="0" xfId="8" applyNumberFormat="1" applyFont="1"/>
    <xf numFmtId="37" fontId="12" fillId="0" borderId="0" xfId="0" applyNumberFormat="1" applyFont="1" applyAlignment="1">
      <alignment horizontal="left"/>
    </xf>
    <xf numFmtId="169" fontId="12" fillId="0" borderId="0" xfId="1" applyNumberFormat="1" applyFont="1" applyAlignment="1">
      <alignment horizontal="right"/>
    </xf>
    <xf numFmtId="9" fontId="12" fillId="0" borderId="0" xfId="10" applyFont="1" applyAlignment="1">
      <alignment horizontal="right"/>
    </xf>
    <xf numFmtId="167" fontId="12" fillId="0" borderId="0" xfId="10" applyNumberFormat="1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8" fillId="0" borderId="0" xfId="8" applyFont="1" applyAlignment="1">
      <alignment horizontal="center"/>
    </xf>
    <xf numFmtId="0" fontId="12" fillId="0" borderId="0" xfId="0" applyFont="1" applyAlignment="1">
      <alignment horizontal="left" vertical="center"/>
    </xf>
    <xf numFmtId="41" fontId="12" fillId="0" borderId="0" xfId="0" applyNumberFormat="1" applyFont="1" applyAlignment="1">
      <alignment horizontal="right"/>
    </xf>
    <xf numFmtId="6" fontId="12" fillId="0" borderId="0" xfId="1" applyNumberFormat="1" applyFont="1" applyFill="1"/>
    <xf numFmtId="168" fontId="12" fillId="0" borderId="0" xfId="0" applyNumberFormat="1" applyFont="1" applyAlignment="1">
      <alignment horizontal="right"/>
    </xf>
    <xf numFmtId="0" fontId="14" fillId="9" borderId="0" xfId="0" applyFont="1" applyFill="1" applyAlignment="1">
      <alignment horizontal="center"/>
    </xf>
    <xf numFmtId="3" fontId="12" fillId="9" borderId="0" xfId="0" applyNumberFormat="1" applyFont="1" applyFill="1"/>
    <xf numFmtId="168" fontId="12" fillId="9" borderId="0" xfId="0" applyNumberFormat="1" applyFont="1" applyFill="1"/>
    <xf numFmtId="168" fontId="13" fillId="9" borderId="0" xfId="0" applyNumberFormat="1" applyFont="1" applyFill="1"/>
    <xf numFmtId="168" fontId="12" fillId="9" borderId="0" xfId="1" applyNumberFormat="1" applyFont="1" applyFill="1"/>
    <xf numFmtId="6" fontId="12" fillId="9" borderId="0" xfId="1" applyNumberFormat="1" applyFont="1" applyFill="1"/>
    <xf numFmtId="6" fontId="13" fillId="9" borderId="0" xfId="0" applyNumberFormat="1" applyFont="1" applyFill="1"/>
    <xf numFmtId="6" fontId="12" fillId="9" borderId="0" xfId="0" applyNumberFormat="1" applyFont="1" applyFill="1"/>
    <xf numFmtId="0" fontId="13" fillId="9" borderId="0" xfId="0" applyFont="1" applyFill="1" applyAlignment="1">
      <alignment horizontal="center"/>
    </xf>
    <xf numFmtId="3" fontId="12" fillId="9" borderId="0" xfId="1" applyNumberFormat="1" applyFont="1" applyFill="1" applyAlignment="1">
      <alignment horizontal="center"/>
    </xf>
    <xf numFmtId="0" fontId="13" fillId="9" borderId="0" xfId="0" applyFont="1" applyFill="1"/>
    <xf numFmtId="9" fontId="12" fillId="9" borderId="0" xfId="10" applyFont="1" applyFill="1"/>
    <xf numFmtId="6" fontId="13" fillId="9" borderId="0" xfId="1" applyNumberFormat="1" applyFont="1" applyFill="1"/>
    <xf numFmtId="3" fontId="13" fillId="9" borderId="0" xfId="0" applyNumberFormat="1" applyFont="1" applyFill="1"/>
    <xf numFmtId="168" fontId="12" fillId="0" borderId="0" xfId="1" applyNumberFormat="1" applyFont="1" applyAlignment="1">
      <alignment horizontal="right"/>
    </xf>
    <xf numFmtId="0" fontId="12" fillId="9" borderId="0" xfId="0" applyFont="1" applyFill="1"/>
    <xf numFmtId="0" fontId="0" fillId="9" borderId="0" xfId="0" applyFill="1"/>
    <xf numFmtId="167" fontId="12" fillId="9" borderId="0" xfId="0" applyNumberFormat="1" applyFont="1" applyFill="1"/>
    <xf numFmtId="3" fontId="12" fillId="9" borderId="0" xfId="1" applyNumberFormat="1" applyFont="1" applyFill="1" applyBorder="1"/>
    <xf numFmtId="168" fontId="12" fillId="9" borderId="0" xfId="1" applyNumberFormat="1" applyFont="1" applyFill="1" applyBorder="1" applyAlignment="1">
      <alignment horizontal="center"/>
    </xf>
    <xf numFmtId="168" fontId="12" fillId="9" borderId="0" xfId="1" applyNumberFormat="1" applyFont="1" applyFill="1" applyBorder="1" applyAlignment="1">
      <alignment horizontal="right"/>
    </xf>
    <xf numFmtId="165" fontId="12" fillId="9" borderId="0" xfId="1" applyNumberFormat="1" applyFont="1" applyFill="1" applyBorder="1" applyAlignment="1">
      <alignment horizontal="center"/>
    </xf>
    <xf numFmtId="168" fontId="12" fillId="9" borderId="0" xfId="1" applyNumberFormat="1" applyFont="1" applyFill="1" applyBorder="1"/>
    <xf numFmtId="165" fontId="12" fillId="9" borderId="0" xfId="1" applyNumberFormat="1" applyFont="1" applyFill="1" applyBorder="1"/>
    <xf numFmtId="41" fontId="12" fillId="9" borderId="0" xfId="0" applyNumberFormat="1" applyFont="1" applyFill="1" applyAlignment="1">
      <alignment horizontal="right"/>
    </xf>
    <xf numFmtId="0" fontId="12" fillId="9" borderId="0" xfId="0" applyFont="1" applyFill="1" applyAlignment="1">
      <alignment horizontal="center"/>
    </xf>
    <xf numFmtId="0" fontId="12" fillId="9" borderId="0" xfId="0" applyFont="1" applyFill="1" applyAlignment="1">
      <alignment horizontal="right"/>
    </xf>
    <xf numFmtId="43" fontId="12" fillId="9" borderId="0" xfId="1" applyFont="1" applyFill="1" applyBorder="1" applyAlignment="1">
      <alignment horizontal="right"/>
    </xf>
    <xf numFmtId="1" fontId="12" fillId="9" borderId="0" xfId="0" applyNumberFormat="1" applyFont="1" applyFill="1" applyAlignment="1">
      <alignment horizontal="right"/>
    </xf>
    <xf numFmtId="1" fontId="12" fillId="9" borderId="0" xfId="0" applyNumberFormat="1" applyFont="1" applyFill="1" applyAlignment="1">
      <alignment horizontal="center"/>
    </xf>
    <xf numFmtId="165" fontId="12" fillId="9" borderId="0" xfId="1" applyNumberFormat="1" applyFont="1" applyFill="1" applyBorder="1" applyAlignment="1">
      <alignment horizontal="right"/>
    </xf>
    <xf numFmtId="165" fontId="12" fillId="9" borderId="0" xfId="0" applyNumberFormat="1" applyFont="1" applyFill="1"/>
    <xf numFmtId="43" fontId="12" fillId="9" borderId="0" xfId="1" applyFont="1" applyFill="1" applyBorder="1"/>
    <xf numFmtId="1" fontId="12" fillId="9" borderId="0" xfId="1" applyNumberFormat="1" applyFont="1" applyFill="1" applyBorder="1" applyAlignment="1">
      <alignment horizontal="right"/>
    </xf>
    <xf numFmtId="168" fontId="12" fillId="9" borderId="0" xfId="0" applyNumberFormat="1" applyFont="1" applyFill="1" applyAlignment="1">
      <alignment horizontal="center"/>
    </xf>
    <xf numFmtId="168" fontId="12" fillId="9" borderId="0" xfId="0" applyNumberFormat="1" applyFont="1" applyFill="1" applyAlignment="1">
      <alignment horizontal="right"/>
    </xf>
    <xf numFmtId="165" fontId="12" fillId="9" borderId="0" xfId="0" applyNumberFormat="1" applyFont="1" applyFill="1" applyAlignment="1">
      <alignment horizontal="center"/>
    </xf>
    <xf numFmtId="1" fontId="12" fillId="9" borderId="0" xfId="1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3" fontId="15" fillId="0" borderId="0" xfId="0" applyNumberFormat="1" applyFont="1"/>
    <xf numFmtId="0" fontId="12" fillId="0" borderId="27" xfId="0" applyFont="1" applyBorder="1"/>
    <xf numFmtId="168" fontId="13" fillId="0" borderId="29" xfId="0" applyNumberFormat="1" applyFont="1" applyBorder="1"/>
    <xf numFmtId="168" fontId="13" fillId="0" borderId="30" xfId="0" applyNumberFormat="1" applyFont="1" applyBorder="1"/>
    <xf numFmtId="168" fontId="12" fillId="6" borderId="19" xfId="0" applyNumberFormat="1" applyFont="1" applyFill="1" applyBorder="1"/>
    <xf numFmtId="41" fontId="13" fillId="0" borderId="13" xfId="0" applyNumberFormat="1" applyFont="1" applyBorder="1" applyAlignment="1">
      <alignment horizontal="right"/>
    </xf>
    <xf numFmtId="41" fontId="13" fillId="0" borderId="16" xfId="0" applyNumberFormat="1" applyFont="1" applyBorder="1" applyAlignment="1">
      <alignment horizontal="right"/>
    </xf>
    <xf numFmtId="41" fontId="16" fillId="0" borderId="13" xfId="0" applyNumberFormat="1" applyFont="1" applyBorder="1" applyAlignment="1">
      <alignment horizontal="right"/>
    </xf>
    <xf numFmtId="41" fontId="18" fillId="0" borderId="13" xfId="0" applyNumberFormat="1" applyFont="1" applyBorder="1" applyAlignment="1">
      <alignment horizontal="right"/>
    </xf>
    <xf numFmtId="41" fontId="18" fillId="0" borderId="14" xfId="0" applyNumberFormat="1" applyFont="1" applyBorder="1" applyAlignment="1">
      <alignment horizontal="right"/>
    </xf>
    <xf numFmtId="41" fontId="18" fillId="0" borderId="13" xfId="1" applyNumberFormat="1" applyFont="1" applyBorder="1" applyAlignment="1">
      <alignment horizontal="right"/>
    </xf>
    <xf numFmtId="41" fontId="18" fillId="0" borderId="14" xfId="1" applyNumberFormat="1" applyFont="1" applyBorder="1" applyAlignment="1">
      <alignment horizontal="right"/>
    </xf>
    <xf numFmtId="0" fontId="12" fillId="0" borderId="0" xfId="1" applyNumberFormat="1" applyFont="1" applyFill="1" applyBorder="1"/>
    <xf numFmtId="165" fontId="12" fillId="0" borderId="0" xfId="1" applyNumberFormat="1" applyFont="1" applyFill="1" applyBorder="1"/>
    <xf numFmtId="9" fontId="12" fillId="0" borderId="0" xfId="1" applyNumberFormat="1" applyFont="1" applyFill="1" applyBorder="1"/>
    <xf numFmtId="167" fontId="12" fillId="6" borderId="16" xfId="10" applyNumberFormat="1" applyFont="1" applyFill="1" applyBorder="1"/>
    <xf numFmtId="9" fontId="12" fillId="0" borderId="17" xfId="1" applyNumberFormat="1" applyFont="1" applyFill="1" applyBorder="1"/>
    <xf numFmtId="167" fontId="12" fillId="0" borderId="0" xfId="10" applyNumberFormat="1" applyFont="1" applyFill="1" applyBorder="1"/>
    <xf numFmtId="6" fontId="13" fillId="0" borderId="13" xfId="1" applyNumberFormat="1" applyFont="1" applyFill="1" applyBorder="1"/>
    <xf numFmtId="6" fontId="13" fillId="0" borderId="14" xfId="1" applyNumberFormat="1" applyFont="1" applyFill="1" applyBorder="1"/>
    <xf numFmtId="170" fontId="13" fillId="0" borderId="13" xfId="1" applyNumberFormat="1" applyFont="1" applyFill="1" applyBorder="1"/>
    <xf numFmtId="173" fontId="13" fillId="0" borderId="13" xfId="1" applyNumberFormat="1" applyFont="1" applyFill="1" applyBorder="1"/>
    <xf numFmtId="173" fontId="13" fillId="0" borderId="14" xfId="1" applyNumberFormat="1" applyFont="1" applyFill="1" applyBorder="1"/>
    <xf numFmtId="0" fontId="14" fillId="0" borderId="0" xfId="0" applyFont="1" applyAlignment="1">
      <alignment horizontal="center"/>
    </xf>
    <xf numFmtId="0" fontId="14" fillId="7" borderId="23" xfId="0" applyFont="1" applyFill="1" applyBorder="1" applyAlignment="1">
      <alignment horizontal="center"/>
    </xf>
    <xf numFmtId="3" fontId="27" fillId="0" borderId="0" xfId="1" applyNumberFormat="1" applyFont="1" applyFill="1" applyBorder="1"/>
    <xf numFmtId="3" fontId="16" fillId="0" borderId="0" xfId="1" applyNumberFormat="1" applyFont="1" applyFill="1" applyAlignment="1">
      <alignment horizontal="justify"/>
    </xf>
    <xf numFmtId="167" fontId="28" fillId="0" borderId="0" xfId="0" applyNumberFormat="1" applyFont="1" applyAlignment="1">
      <alignment horizontal="center"/>
    </xf>
    <xf numFmtId="167" fontId="29" fillId="0" borderId="0" xfId="0" applyNumberFormat="1" applyFont="1" applyAlignment="1">
      <alignment horizontal="center"/>
    </xf>
    <xf numFmtId="9" fontId="29" fillId="0" borderId="0" xfId="0" applyNumberFormat="1" applyFont="1" applyAlignment="1">
      <alignment horizontal="center"/>
    </xf>
    <xf numFmtId="3" fontId="30" fillId="9" borderId="0" xfId="1" applyNumberFormat="1" applyFont="1" applyFill="1" applyBorder="1"/>
    <xf numFmtId="9" fontId="31" fillId="0" borderId="0" xfId="0" applyNumberFormat="1" applyFont="1" applyAlignment="1">
      <alignment horizontal="center"/>
    </xf>
    <xf numFmtId="9" fontId="29" fillId="0" borderId="13" xfId="10" applyFont="1" applyBorder="1" applyAlignment="1">
      <alignment horizontal="center"/>
    </xf>
    <xf numFmtId="9" fontId="29" fillId="0" borderId="13" xfId="10" applyFont="1" applyFill="1" applyBorder="1" applyAlignment="1">
      <alignment horizontal="center"/>
    </xf>
    <xf numFmtId="38" fontId="12" fillId="9" borderId="0" xfId="1" applyNumberFormat="1" applyFont="1" applyFill="1" applyBorder="1"/>
    <xf numFmtId="9" fontId="29" fillId="0" borderId="0" xfId="10" applyFont="1" applyFill="1" applyBorder="1" applyAlignment="1">
      <alignment horizontal="center"/>
    </xf>
    <xf numFmtId="167" fontId="29" fillId="0" borderId="0" xfId="10" applyNumberFormat="1" applyFont="1" applyFill="1" applyBorder="1" applyAlignment="1">
      <alignment horizontal="center"/>
    </xf>
    <xf numFmtId="3" fontId="18" fillId="0" borderId="0" xfId="1" applyNumberFormat="1" applyFont="1" applyFill="1" applyBorder="1" applyAlignment="1">
      <alignment horizontal="justify"/>
    </xf>
    <xf numFmtId="9" fontId="32" fillId="0" borderId="0" xfId="10" applyFont="1" applyFill="1" applyBorder="1" applyAlignment="1">
      <alignment horizontal="center"/>
    </xf>
    <xf numFmtId="3" fontId="16" fillId="0" borderId="0" xfId="1" applyNumberFormat="1" applyFont="1" applyAlignment="1">
      <alignment horizontal="justify"/>
    </xf>
    <xf numFmtId="165" fontId="30" fillId="0" borderId="0" xfId="1" applyNumberFormat="1" applyFont="1" applyFill="1" applyBorder="1"/>
    <xf numFmtId="167" fontId="30" fillId="0" borderId="0" xfId="10" applyNumberFormat="1" applyFont="1" applyFill="1" applyBorder="1"/>
    <xf numFmtId="1" fontId="29" fillId="0" borderId="13" xfId="10" applyNumberFormat="1" applyFont="1" applyBorder="1" applyAlignment="1">
      <alignment horizontal="center"/>
    </xf>
    <xf numFmtId="0" fontId="33" fillId="0" borderId="0" xfId="0" applyFont="1" applyAlignment="1">
      <alignment vertical="center"/>
    </xf>
    <xf numFmtId="167" fontId="29" fillId="0" borderId="13" xfId="10" applyNumberFormat="1" applyFont="1" applyBorder="1" applyAlignment="1">
      <alignment horizontal="center"/>
    </xf>
    <xf numFmtId="167" fontId="28" fillId="0" borderId="9" xfId="0" applyNumberFormat="1" applyFont="1" applyBorder="1" applyAlignment="1">
      <alignment horizontal="center"/>
    </xf>
    <xf numFmtId="167" fontId="29" fillId="0" borderId="9" xfId="0" applyNumberFormat="1" applyFont="1" applyBorder="1" applyAlignment="1">
      <alignment horizontal="center"/>
    </xf>
    <xf numFmtId="166" fontId="29" fillId="0" borderId="13" xfId="10" applyNumberFormat="1" applyFont="1" applyBorder="1" applyAlignment="1">
      <alignment horizontal="center"/>
    </xf>
    <xf numFmtId="9" fontId="29" fillId="0" borderId="13" xfId="10" quotePrefix="1" applyFont="1" applyBorder="1" applyAlignment="1">
      <alignment horizontal="center"/>
    </xf>
    <xf numFmtId="9" fontId="29" fillId="0" borderId="23" xfId="10" applyFont="1" applyBorder="1" applyAlignment="1">
      <alignment horizontal="center"/>
    </xf>
    <xf numFmtId="167" fontId="29" fillId="0" borderId="23" xfId="10" applyNumberFormat="1" applyFont="1" applyBorder="1" applyAlignment="1">
      <alignment horizontal="center"/>
    </xf>
    <xf numFmtId="3" fontId="18" fillId="0" borderId="0" xfId="1" applyNumberFormat="1" applyFont="1" applyAlignment="1">
      <alignment horizontal="justify"/>
    </xf>
    <xf numFmtId="41" fontId="13" fillId="0" borderId="0" xfId="1" applyNumberFormat="1" applyFont="1"/>
    <xf numFmtId="41" fontId="12" fillId="9" borderId="0" xfId="1" applyNumberFormat="1" applyFont="1" applyFill="1" applyBorder="1"/>
    <xf numFmtId="3" fontId="18" fillId="0" borderId="0" xfId="1" applyNumberFormat="1" applyFont="1" applyFill="1" applyAlignment="1">
      <alignment horizontal="justify"/>
    </xf>
    <xf numFmtId="167" fontId="30" fillId="0" borderId="0" xfId="10" applyNumberFormat="1" applyFont="1" applyFill="1" applyBorder="1" applyAlignment="1">
      <alignment horizontal="center"/>
    </xf>
    <xf numFmtId="3" fontId="30" fillId="0" borderId="0" xfId="1" applyNumberFormat="1" applyFont="1" applyFill="1" applyBorder="1"/>
    <xf numFmtId="9" fontId="29" fillId="0" borderId="0" xfId="10" applyFont="1" applyBorder="1" applyAlignment="1">
      <alignment horizontal="center"/>
    </xf>
    <xf numFmtId="3" fontId="29" fillId="0" borderId="0" xfId="1" applyNumberFormat="1" applyFont="1" applyFill="1" applyAlignment="1">
      <alignment horizontal="center"/>
    </xf>
    <xf numFmtId="3" fontId="27" fillId="0" borderId="0" xfId="1" applyNumberFormat="1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168" fontId="27" fillId="0" borderId="0" xfId="1" applyNumberFormat="1" applyFont="1" applyFill="1" applyBorder="1"/>
    <xf numFmtId="169" fontId="29" fillId="0" borderId="13" xfId="0" applyNumberFormat="1" applyFont="1" applyBorder="1" applyAlignment="1">
      <alignment horizontal="center"/>
    </xf>
    <xf numFmtId="168" fontId="18" fillId="0" borderId="0" xfId="1" applyNumberFormat="1" applyFont="1" applyFill="1" applyAlignment="1">
      <alignment horizontal="justify"/>
    </xf>
    <xf numFmtId="41" fontId="12" fillId="9" borderId="0" xfId="0" applyNumberFormat="1" applyFont="1" applyFill="1"/>
    <xf numFmtId="3" fontId="16" fillId="0" borderId="0" xfId="1" applyNumberFormat="1" applyFont="1" applyFill="1" applyBorder="1"/>
    <xf numFmtId="4" fontId="34" fillId="0" borderId="0" xfId="0" applyNumberFormat="1" applyFont="1" applyAlignment="1">
      <alignment horizontal="center"/>
    </xf>
    <xf numFmtId="168" fontId="34" fillId="0" borderId="0" xfId="0" applyNumberFormat="1" applyFont="1" applyAlignment="1">
      <alignment horizontal="center"/>
    </xf>
    <xf numFmtId="168" fontId="15" fillId="0" borderId="0" xfId="0" applyNumberFormat="1" applyFont="1"/>
    <xf numFmtId="4" fontId="28" fillId="0" borderId="0" xfId="1" applyNumberFormat="1" applyFont="1" applyAlignment="1">
      <alignment horizontal="justify"/>
    </xf>
    <xf numFmtId="3" fontId="28" fillId="0" borderId="0" xfId="1" applyNumberFormat="1" applyFont="1" applyAlignment="1">
      <alignment horizontal="center"/>
    </xf>
    <xf numFmtId="168" fontId="18" fillId="0" borderId="0" xfId="1" applyNumberFormat="1" applyFont="1" applyAlignment="1">
      <alignment horizontal="justify"/>
    </xf>
    <xf numFmtId="4" fontId="27" fillId="0" borderId="0" xfId="1" applyNumberFormat="1" applyFont="1" applyFill="1" applyBorder="1"/>
    <xf numFmtId="169" fontId="32" fillId="0" borderId="0" xfId="0" applyNumberFormat="1" applyFont="1" applyAlignment="1">
      <alignment horizontal="center"/>
    </xf>
    <xf numFmtId="169" fontId="29" fillId="0" borderId="0" xfId="0" applyNumberFormat="1" applyFont="1" applyAlignment="1">
      <alignment horizontal="center"/>
    </xf>
    <xf numFmtId="3" fontId="27" fillId="0" borderId="0" xfId="1" applyNumberFormat="1" applyFont="1" applyAlignment="1">
      <alignment horizontal="justify"/>
    </xf>
    <xf numFmtId="169" fontId="29" fillId="0" borderId="0" xfId="4" applyNumberFormat="1" applyFont="1" applyFill="1" applyBorder="1" applyAlignment="1">
      <alignment horizontal="center"/>
    </xf>
    <xf numFmtId="169" fontId="29" fillId="0" borderId="0" xfId="1" applyNumberFormat="1" applyFont="1" applyBorder="1" applyAlignment="1">
      <alignment horizontal="center"/>
    </xf>
    <xf numFmtId="9" fontId="29" fillId="0" borderId="13" xfId="4" applyNumberFormat="1" applyFont="1" applyFill="1" applyBorder="1" applyAlignment="1">
      <alignment horizontal="center"/>
    </xf>
    <xf numFmtId="3" fontId="29" fillId="0" borderId="0" xfId="0" applyNumberFormat="1" applyFont="1" applyAlignment="1">
      <alignment horizontal="center"/>
    </xf>
    <xf numFmtId="3" fontId="27" fillId="0" borderId="0" xfId="1" applyNumberFormat="1" applyFont="1" applyFill="1" applyAlignment="1">
      <alignment horizontal="justify"/>
    </xf>
    <xf numFmtId="167" fontId="29" fillId="0" borderId="13" xfId="4" applyNumberFormat="1" applyFont="1" applyFill="1" applyBorder="1" applyAlignment="1">
      <alignment horizontal="center"/>
    </xf>
    <xf numFmtId="167" fontId="29" fillId="0" borderId="0" xfId="4" applyNumberFormat="1" applyFont="1" applyFill="1" applyBorder="1" applyAlignment="1">
      <alignment horizontal="center"/>
    </xf>
    <xf numFmtId="9" fontId="29" fillId="0" borderId="0" xfId="4" applyNumberFormat="1" applyFont="1" applyFill="1" applyBorder="1" applyAlignment="1">
      <alignment horizontal="center"/>
    </xf>
    <xf numFmtId="168" fontId="29" fillId="0" borderId="0" xfId="1" applyNumberFormat="1" applyFont="1" applyBorder="1" applyAlignment="1">
      <alignment horizontal="center"/>
    </xf>
    <xf numFmtId="0" fontId="28" fillId="0" borderId="0" xfId="0" applyFont="1"/>
    <xf numFmtId="0" fontId="12" fillId="5" borderId="0" xfId="0" applyFont="1" applyFill="1"/>
    <xf numFmtId="41" fontId="16" fillId="0" borderId="0" xfId="8" applyNumberFormat="1" applyFont="1"/>
    <xf numFmtId="41" fontId="12" fillId="9" borderId="0" xfId="1" applyNumberFormat="1" applyFont="1" applyFill="1"/>
    <xf numFmtId="3" fontId="35" fillId="9" borderId="0" xfId="0" applyNumberFormat="1" applyFont="1" applyFill="1"/>
    <xf numFmtId="3" fontId="36" fillId="9" borderId="0" xfId="1" applyNumberFormat="1" applyFont="1" applyFill="1"/>
    <xf numFmtId="0" fontId="37" fillId="7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" fontId="32" fillId="0" borderId="0" xfId="0" applyNumberFormat="1" applyFont="1" applyAlignment="1">
      <alignment horizontal="center"/>
    </xf>
    <xf numFmtId="3" fontId="29" fillId="0" borderId="0" xfId="1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2" fillId="0" borderId="0" xfId="1" applyNumberFormat="1" applyFont="1" applyBorder="1"/>
    <xf numFmtId="9" fontId="32" fillId="0" borderId="0" xfId="10" applyFont="1" applyBorder="1" applyAlignment="1">
      <alignment horizontal="center"/>
    </xf>
    <xf numFmtId="9" fontId="29" fillId="0" borderId="31" xfId="10" applyFont="1" applyBorder="1" applyAlignment="1">
      <alignment horizontal="center"/>
    </xf>
    <xf numFmtId="167" fontId="29" fillId="0" borderId="31" xfId="10" applyNumberFormat="1" applyFont="1" applyBorder="1" applyAlignment="1">
      <alignment horizontal="center"/>
    </xf>
    <xf numFmtId="1" fontId="29" fillId="0" borderId="9" xfId="10" applyNumberFormat="1" applyFont="1" applyBorder="1" applyAlignment="1">
      <alignment horizontal="center"/>
    </xf>
    <xf numFmtId="166" fontId="29" fillId="0" borderId="9" xfId="10" applyNumberFormat="1" applyFont="1" applyBorder="1" applyAlignment="1">
      <alignment horizontal="center"/>
    </xf>
    <xf numFmtId="9" fontId="29" fillId="0" borderId="31" xfId="10" applyFont="1" applyFill="1" applyBorder="1" applyAlignment="1">
      <alignment horizontal="center"/>
    </xf>
    <xf numFmtId="3" fontId="16" fillId="9" borderId="0" xfId="1" applyNumberFormat="1" applyFont="1" applyFill="1" applyBorder="1"/>
    <xf numFmtId="3" fontId="16" fillId="9" borderId="0" xfId="1" applyNumberFormat="1" applyFont="1" applyFill="1" applyAlignment="1">
      <alignment horizontal="justify"/>
    </xf>
    <xf numFmtId="3" fontId="34" fillId="9" borderId="0" xfId="1" applyNumberFormat="1" applyFont="1" applyFill="1" applyAlignment="1">
      <alignment horizontal="center"/>
    </xf>
    <xf numFmtId="3" fontId="32" fillId="9" borderId="0" xfId="1" applyNumberFormat="1" applyFont="1" applyFill="1" applyAlignment="1">
      <alignment horizontal="center"/>
    </xf>
    <xf numFmtId="168" fontId="16" fillId="9" borderId="0" xfId="1" applyNumberFormat="1" applyFont="1" applyFill="1" applyBorder="1"/>
    <xf numFmtId="168" fontId="30" fillId="9" borderId="0" xfId="1" applyNumberFormat="1" applyFont="1" applyFill="1" applyBorder="1"/>
    <xf numFmtId="168" fontId="16" fillId="9" borderId="0" xfId="1" applyNumberFormat="1" applyFont="1" applyFill="1" applyAlignment="1">
      <alignment horizontal="justify"/>
    </xf>
    <xf numFmtId="169" fontId="32" fillId="9" borderId="0" xfId="0" applyNumberFormat="1" applyFont="1" applyFill="1" applyAlignment="1">
      <alignment horizontal="center"/>
    </xf>
    <xf numFmtId="168" fontId="14" fillId="9" borderId="0" xfId="0" applyNumberFormat="1" applyFont="1" applyFill="1"/>
    <xf numFmtId="167" fontId="34" fillId="9" borderId="0" xfId="4" applyNumberFormat="1" applyFont="1" applyFill="1" applyBorder="1" applyAlignment="1">
      <alignment horizontal="center"/>
    </xf>
    <xf numFmtId="3" fontId="32" fillId="9" borderId="0" xfId="0" applyNumberFormat="1" applyFont="1" applyFill="1" applyAlignment="1">
      <alignment horizontal="center"/>
    </xf>
    <xf numFmtId="169" fontId="29" fillId="9" borderId="13" xfId="0" applyNumberFormat="1" applyFont="1" applyFill="1" applyBorder="1" applyAlignment="1">
      <alignment horizontal="center"/>
    </xf>
    <xf numFmtId="9" fontId="29" fillId="9" borderId="0" xfId="0" applyNumberFormat="1" applyFont="1" applyFill="1" applyAlignment="1">
      <alignment horizontal="center"/>
    </xf>
    <xf numFmtId="169" fontId="27" fillId="9" borderId="13" xfId="0" applyNumberFormat="1" applyFont="1" applyFill="1" applyBorder="1" applyAlignment="1">
      <alignment horizontal="center"/>
    </xf>
    <xf numFmtId="3" fontId="30" fillId="6" borderId="0" xfId="1" applyNumberFormat="1" applyFont="1" applyFill="1" applyAlignment="1">
      <alignment horizontal="justify"/>
    </xf>
    <xf numFmtId="3" fontId="16" fillId="6" borderId="0" xfId="1" applyNumberFormat="1" applyFont="1" applyFill="1" applyAlignment="1">
      <alignment horizontal="justify"/>
    </xf>
    <xf numFmtId="169" fontId="32" fillId="6" borderId="0" xfId="4" applyNumberFormat="1" applyFont="1" applyFill="1" applyBorder="1" applyAlignment="1">
      <alignment horizontal="center"/>
    </xf>
    <xf numFmtId="3" fontId="32" fillId="6" borderId="0" xfId="1" applyNumberFormat="1" applyFont="1" applyFill="1" applyAlignment="1">
      <alignment horizontal="justify"/>
    </xf>
    <xf numFmtId="3" fontId="32" fillId="6" borderId="0" xfId="1" applyNumberFormat="1" applyFont="1" applyFill="1" applyAlignment="1">
      <alignment horizontal="center"/>
    </xf>
    <xf numFmtId="3" fontId="30" fillId="6" borderId="0" xfId="1" applyNumberFormat="1" applyFont="1" applyFill="1" applyBorder="1"/>
    <xf numFmtId="3" fontId="16" fillId="6" borderId="0" xfId="1" applyNumberFormat="1" applyFont="1" applyFill="1" applyBorder="1"/>
    <xf numFmtId="169" fontId="34" fillId="6" borderId="0" xfId="1" applyNumberFormat="1" applyFont="1" applyFill="1" applyBorder="1" applyAlignment="1">
      <alignment horizontal="center"/>
    </xf>
    <xf numFmtId="168" fontId="32" fillId="6" borderId="0" xfId="1" applyNumberFormat="1" applyFont="1" applyFill="1" applyBorder="1" applyAlignment="1">
      <alignment horizontal="center"/>
    </xf>
    <xf numFmtId="3" fontId="13" fillId="0" borderId="11" xfId="0" applyNumberFormat="1" applyFont="1" applyBorder="1"/>
    <xf numFmtId="0" fontId="12" fillId="9" borderId="0" xfId="0" applyFont="1" applyFill="1" applyAlignment="1">
      <alignment horizontal="left"/>
    </xf>
    <xf numFmtId="0" fontId="12" fillId="9" borderId="0" xfId="1" applyNumberFormat="1" applyFont="1" applyFill="1" applyAlignment="1">
      <alignment horizontal="left"/>
    </xf>
    <xf numFmtId="165" fontId="12" fillId="9" borderId="0" xfId="1" applyNumberFormat="1" applyFont="1" applyFill="1"/>
    <xf numFmtId="167" fontId="32" fillId="0" borderId="0" xfId="10" applyNumberFormat="1" applyFont="1" applyBorder="1" applyAlignment="1">
      <alignment horizontal="center"/>
    </xf>
    <xf numFmtId="3" fontId="14" fillId="7" borderId="0" xfId="1" applyNumberFormat="1" applyFont="1" applyFill="1" applyAlignment="1">
      <alignment horizontal="center"/>
    </xf>
    <xf numFmtId="6" fontId="13" fillId="0" borderId="0" xfId="0" applyNumberFormat="1" applyFont="1" applyAlignment="1">
      <alignment horizontal="right"/>
    </xf>
    <xf numFmtId="168" fontId="16" fillId="0" borderId="13" xfId="0" applyNumberFormat="1" applyFont="1" applyBorder="1" applyAlignment="1">
      <alignment horizontal="right"/>
    </xf>
    <xf numFmtId="168" fontId="12" fillId="6" borderId="19" xfId="1" applyNumberFormat="1" applyFont="1" applyFill="1" applyBorder="1"/>
    <xf numFmtId="168" fontId="12" fillId="6" borderId="20" xfId="1" applyNumberFormat="1" applyFont="1" applyFill="1" applyBorder="1"/>
    <xf numFmtId="168" fontId="12" fillId="6" borderId="16" xfId="1" applyNumberFormat="1" applyFont="1" applyFill="1" applyBorder="1"/>
    <xf numFmtId="168" fontId="12" fillId="6" borderId="17" xfId="1" applyNumberFormat="1" applyFont="1" applyFill="1" applyBorder="1"/>
    <xf numFmtId="168" fontId="12" fillId="6" borderId="20" xfId="0" applyNumberFormat="1" applyFont="1" applyFill="1" applyBorder="1"/>
    <xf numFmtId="168" fontId="16" fillId="6" borderId="13" xfId="0" applyNumberFormat="1" applyFont="1" applyFill="1" applyBorder="1" applyAlignment="1">
      <alignment horizontal="right"/>
    </xf>
    <xf numFmtId="0" fontId="3" fillId="0" borderId="13" xfId="0" applyFont="1" applyBorder="1"/>
    <xf numFmtId="0" fontId="3" fillId="0" borderId="14" xfId="0" applyFont="1" applyBorder="1"/>
    <xf numFmtId="6" fontId="16" fillId="6" borderId="16" xfId="1" applyNumberFormat="1" applyFont="1" applyFill="1" applyBorder="1" applyAlignment="1">
      <alignment horizontal="right"/>
    </xf>
    <xf numFmtId="6" fontId="16" fillId="6" borderId="17" xfId="1" applyNumberFormat="1" applyFont="1" applyFill="1" applyBorder="1" applyAlignment="1">
      <alignment horizontal="right"/>
    </xf>
    <xf numFmtId="0" fontId="14" fillId="7" borderId="6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165" fontId="14" fillId="7" borderId="2" xfId="0" applyNumberFormat="1" applyFont="1" applyFill="1" applyBorder="1" applyAlignment="1">
      <alignment horizontal="center"/>
    </xf>
    <xf numFmtId="165" fontId="14" fillId="7" borderId="0" xfId="0" applyNumberFormat="1" applyFont="1" applyFill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27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165" fontId="14" fillId="7" borderId="5" xfId="0" applyNumberFormat="1" applyFont="1" applyFill="1" applyBorder="1" applyAlignment="1">
      <alignment horizontal="center"/>
    </xf>
    <xf numFmtId="165" fontId="14" fillId="7" borderId="3" xfId="0" applyNumberFormat="1" applyFont="1" applyFill="1" applyBorder="1" applyAlignment="1">
      <alignment horizontal="center"/>
    </xf>
    <xf numFmtId="165" fontId="14" fillId="7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4" fillId="7" borderId="6" xfId="1" applyNumberFormat="1" applyFont="1" applyFill="1" applyBorder="1" applyAlignment="1">
      <alignment horizontal="center"/>
    </xf>
    <xf numFmtId="165" fontId="14" fillId="7" borderId="8" xfId="1" applyNumberFormat="1" applyFont="1" applyFill="1" applyBorder="1" applyAlignment="1">
      <alignment horizontal="center"/>
    </xf>
    <xf numFmtId="165" fontId="14" fillId="7" borderId="2" xfId="1" applyNumberFormat="1" applyFont="1" applyFill="1" applyBorder="1" applyAlignment="1">
      <alignment horizontal="center"/>
    </xf>
    <xf numFmtId="165" fontId="14" fillId="7" borderId="1" xfId="1" applyNumberFormat="1" applyFont="1" applyFill="1" applyBorder="1" applyAlignment="1">
      <alignment horizontal="center"/>
    </xf>
    <xf numFmtId="3" fontId="16" fillId="9" borderId="0" xfId="1" applyNumberFormat="1" applyFont="1" applyFill="1" applyAlignment="1">
      <alignment horizontal="justify"/>
    </xf>
    <xf numFmtId="3" fontId="16" fillId="0" borderId="0" xfId="1" applyNumberFormat="1" applyFont="1" applyFill="1" applyAlignment="1">
      <alignment horizontal="justify"/>
    </xf>
    <xf numFmtId="165" fontId="14" fillId="7" borderId="7" xfId="1" applyNumberFormat="1" applyFont="1" applyFill="1" applyBorder="1" applyAlignment="1">
      <alignment horizontal="center"/>
    </xf>
    <xf numFmtId="165" fontId="14" fillId="7" borderId="5" xfId="1" applyNumberFormat="1" applyFont="1" applyFill="1" applyBorder="1" applyAlignment="1">
      <alignment horizontal="center"/>
    </xf>
    <xf numFmtId="165" fontId="14" fillId="7" borderId="3" xfId="1" applyNumberFormat="1" applyFont="1" applyFill="1" applyBorder="1" applyAlignment="1">
      <alignment horizontal="center"/>
    </xf>
    <xf numFmtId="165" fontId="14" fillId="7" borderId="4" xfId="1" applyNumberFormat="1" applyFont="1" applyFill="1" applyBorder="1" applyAlignment="1">
      <alignment horizontal="center"/>
    </xf>
  </cellXfs>
  <cellStyles count="15">
    <cellStyle name="Comma" xfId="1" builtinId="3"/>
    <cellStyle name="Comma 3 10" xfId="2" xr:uid="{00000000-0005-0000-0000-000001000000}"/>
    <cellStyle name="Comma 4 2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Currency 6 2" xfId="7" xr:uid="{00000000-0005-0000-0000-000006000000}"/>
    <cellStyle name="Normal" xfId="0" builtinId="0"/>
    <cellStyle name="Normal 2" xfId="8" xr:uid="{00000000-0005-0000-0000-000009000000}"/>
    <cellStyle name="Normal 2 10" xfId="9" xr:uid="{00000000-0005-0000-0000-00000A000000}"/>
    <cellStyle name="Percent" xfId="10" builtinId="5"/>
    <cellStyle name="Percent 2" xfId="11" xr:uid="{00000000-0005-0000-0000-00000C000000}"/>
    <cellStyle name="Percent 3 10" xfId="12" xr:uid="{00000000-0005-0000-0000-00000D000000}"/>
    <cellStyle name="Percent 5 2" xfId="13" xr:uid="{00000000-0005-0000-0000-00000E000000}"/>
    <cellStyle name="ROUNDUP" xfId="14" xr:uid="{A5ACB19D-7B88-4F12-B199-C94B3A64958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E7F6FF"/>
      <color rgb="FFDDF2FF"/>
      <color rgb="FFF7F7F7"/>
      <color rgb="FF000099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85725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85725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85725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85725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85725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85725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85725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85725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85725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85725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239</xdr:row>
          <xdr:rowOff>0</xdr:rowOff>
        </xdr:from>
        <xdr:to>
          <xdr:col>1</xdr:col>
          <xdr:colOff>257175</xdr:colOff>
          <xdr:row>240</xdr:row>
          <xdr:rowOff>85725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WA/JustJudineLLCFinancialModel%20rk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_ProFormas"/>
      <sheetName val="Financial_Analysis"/>
      <sheetName val="Earnings"/>
      <sheetName val="balance-sht"/>
      <sheetName val="Sheet2"/>
      <sheetName val="Cashflow"/>
      <sheetName val="SalesForecast"/>
      <sheetName val="Sheet1"/>
      <sheetName val="Operations"/>
      <sheetName val="Capital Budget"/>
      <sheetName val="Financing"/>
    </sheetNames>
    <sheetDataSet>
      <sheetData sheetId="0" refreshError="1"/>
      <sheetData sheetId="1" refreshError="1"/>
      <sheetData sheetId="2">
        <row r="5">
          <cell r="A5" t="str">
            <v>Supermarkets &amp; grocery Stores</v>
          </cell>
        </row>
      </sheetData>
      <sheetData sheetId="3">
        <row r="1">
          <cell r="D1" t="str">
            <v>Month 1</v>
          </cell>
          <cell r="E1" t="str">
            <v>Month 2</v>
          </cell>
          <cell r="F1" t="str">
            <v>Month 3</v>
          </cell>
          <cell r="G1" t="str">
            <v>Month 4</v>
          </cell>
          <cell r="H1" t="str">
            <v>Month 5</v>
          </cell>
          <cell r="I1" t="str">
            <v>Month 6</v>
          </cell>
          <cell r="J1" t="str">
            <v>Month 7</v>
          </cell>
          <cell r="K1" t="str">
            <v>Month 8</v>
          </cell>
          <cell r="L1" t="str">
            <v>Month 9</v>
          </cell>
          <cell r="M1" t="str">
            <v>Month 10</v>
          </cell>
          <cell r="N1" t="str">
            <v>Month 11</v>
          </cell>
          <cell r="O1" t="str">
            <v>Month 12</v>
          </cell>
        </row>
        <row r="2">
          <cell r="D2" t="str">
            <v>Year 1</v>
          </cell>
          <cell r="E2" t="str">
            <v>Year 1</v>
          </cell>
          <cell r="F2" t="str">
            <v>Year 1</v>
          </cell>
          <cell r="G2" t="str">
            <v>Year 1</v>
          </cell>
          <cell r="H2" t="str">
            <v>Year 1</v>
          </cell>
          <cell r="I2" t="str">
            <v>Year 1</v>
          </cell>
          <cell r="J2" t="str">
            <v>Year 1</v>
          </cell>
          <cell r="K2" t="str">
            <v>Year 1</v>
          </cell>
          <cell r="L2" t="str">
            <v>Year 1</v>
          </cell>
          <cell r="M2" t="str">
            <v>Year 1</v>
          </cell>
          <cell r="N2" t="str">
            <v>Year 1</v>
          </cell>
          <cell r="O2" t="str">
            <v>Year 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31">
          <cell r="P31" t="str">
            <v>Month 1</v>
          </cell>
          <cell r="Q31" t="str">
            <v>Month 2</v>
          </cell>
          <cell r="R31" t="str">
            <v>Month 3</v>
          </cell>
          <cell r="S31" t="str">
            <v>Month 4</v>
          </cell>
          <cell r="T31" t="str">
            <v>Month 5</v>
          </cell>
          <cell r="U31" t="str">
            <v>Month 6</v>
          </cell>
          <cell r="V31" t="str">
            <v>Month 7</v>
          </cell>
          <cell r="W31" t="str">
            <v>Month 8</v>
          </cell>
          <cell r="X31" t="str">
            <v>Month 9</v>
          </cell>
          <cell r="Y31" t="str">
            <v>Month 10</v>
          </cell>
          <cell r="Z31" t="str">
            <v>Month 11</v>
          </cell>
          <cell r="AA31" t="str">
            <v>Month 12</v>
          </cell>
          <cell r="AC31" t="str">
            <v>Month 1</v>
          </cell>
          <cell r="AD31" t="str">
            <v>Month 2</v>
          </cell>
          <cell r="AE31" t="str">
            <v>Month 3</v>
          </cell>
          <cell r="AF31" t="str">
            <v>Month 4</v>
          </cell>
          <cell r="AG31" t="str">
            <v>Month 5</v>
          </cell>
          <cell r="AH31" t="str">
            <v>Month 6</v>
          </cell>
          <cell r="AI31" t="str">
            <v>Month 7</v>
          </cell>
          <cell r="AJ31" t="str">
            <v>Month 8</v>
          </cell>
          <cell r="AK31" t="str">
            <v>Month 9</v>
          </cell>
          <cell r="AL31" t="str">
            <v>Month 10</v>
          </cell>
          <cell r="AM31" t="str">
            <v>Month 11</v>
          </cell>
          <cell r="AN31" t="str">
            <v>Month 12</v>
          </cell>
          <cell r="AP31" t="str">
            <v>Month 1</v>
          </cell>
          <cell r="AQ31" t="str">
            <v>Month 2</v>
          </cell>
          <cell r="AR31" t="str">
            <v>Month 3</v>
          </cell>
          <cell r="AS31" t="str">
            <v>Month 4</v>
          </cell>
          <cell r="AT31" t="str">
            <v>Month 5</v>
          </cell>
          <cell r="AU31" t="str">
            <v>Month 6</v>
          </cell>
          <cell r="AV31" t="str">
            <v>Month 7</v>
          </cell>
          <cell r="AW31" t="str">
            <v>Month 8</v>
          </cell>
          <cell r="AX31" t="str">
            <v>Month 9</v>
          </cell>
          <cell r="AY31" t="str">
            <v>Month 10</v>
          </cell>
          <cell r="AZ31" t="str">
            <v>Month 11</v>
          </cell>
          <cell r="BA31" t="str">
            <v>Month 12</v>
          </cell>
          <cell r="BC31" t="str">
            <v>Month 1</v>
          </cell>
          <cell r="BD31" t="str">
            <v>Month 2</v>
          </cell>
          <cell r="BE31" t="str">
            <v>Month 3</v>
          </cell>
          <cell r="BF31" t="str">
            <v>Month 4</v>
          </cell>
          <cell r="BG31" t="str">
            <v>Month 5</v>
          </cell>
          <cell r="BH31" t="str">
            <v>Month 6</v>
          </cell>
          <cell r="BI31" t="str">
            <v>Month 7</v>
          </cell>
          <cell r="BJ31" t="str">
            <v>Month 8</v>
          </cell>
          <cell r="BK31" t="str">
            <v>Month 9</v>
          </cell>
          <cell r="BL31" t="str">
            <v>Month 10</v>
          </cell>
          <cell r="BM31" t="str">
            <v>Month 11</v>
          </cell>
          <cell r="BN31" t="str">
            <v>Month 12</v>
          </cell>
        </row>
        <row r="32">
          <cell r="P32" t="str">
            <v>Year 2</v>
          </cell>
          <cell r="Q32" t="str">
            <v>Year 2</v>
          </cell>
          <cell r="R32" t="str">
            <v>Year 2</v>
          </cell>
          <cell r="S32" t="str">
            <v>Year 2</v>
          </cell>
          <cell r="T32" t="str">
            <v>Year 2</v>
          </cell>
          <cell r="U32" t="str">
            <v>Year 2</v>
          </cell>
          <cell r="V32" t="str">
            <v>Year 2</v>
          </cell>
          <cell r="W32" t="str">
            <v>Year 2</v>
          </cell>
          <cell r="X32" t="str">
            <v>Year 2</v>
          </cell>
          <cell r="Y32" t="str">
            <v>Year 2</v>
          </cell>
          <cell r="Z32" t="str">
            <v>Year 2</v>
          </cell>
          <cell r="AA32" t="str">
            <v>Year 2</v>
          </cell>
          <cell r="AC32" t="str">
            <v>Year 3</v>
          </cell>
          <cell r="AD32" t="str">
            <v>Year 3</v>
          </cell>
          <cell r="AE32" t="str">
            <v>Year 3</v>
          </cell>
          <cell r="AF32" t="str">
            <v>Year 3</v>
          </cell>
          <cell r="AG32" t="str">
            <v>Year 3</v>
          </cell>
          <cell r="AH32" t="str">
            <v>Year 3</v>
          </cell>
          <cell r="AI32" t="str">
            <v>Year 3</v>
          </cell>
          <cell r="AJ32" t="str">
            <v>Year 3</v>
          </cell>
          <cell r="AK32" t="str">
            <v>Year 3</v>
          </cell>
          <cell r="AL32" t="str">
            <v>Year 3</v>
          </cell>
          <cell r="AM32" t="str">
            <v>Year 3</v>
          </cell>
          <cell r="AN32" t="str">
            <v>Year 3</v>
          </cell>
          <cell r="AP32" t="str">
            <v>Year 4</v>
          </cell>
          <cell r="AQ32" t="str">
            <v>Year 4</v>
          </cell>
          <cell r="AR32" t="str">
            <v>Year 4</v>
          </cell>
          <cell r="AS32" t="str">
            <v>Year 4</v>
          </cell>
          <cell r="AT32" t="str">
            <v>Year 4</v>
          </cell>
          <cell r="AU32" t="str">
            <v>Year 4</v>
          </cell>
          <cell r="AV32" t="str">
            <v>Year 4</v>
          </cell>
          <cell r="AW32" t="str">
            <v>Year 4</v>
          </cell>
          <cell r="AX32" t="str">
            <v>Year 4</v>
          </cell>
          <cell r="AY32" t="str">
            <v>Year 4</v>
          </cell>
          <cell r="AZ32" t="str">
            <v>Year 4</v>
          </cell>
          <cell r="BA32" t="str">
            <v>Year 4</v>
          </cell>
          <cell r="BC32" t="str">
            <v>Year 5</v>
          </cell>
          <cell r="BD32" t="str">
            <v>Year 5</v>
          </cell>
          <cell r="BE32" t="str">
            <v>Year 5</v>
          </cell>
          <cell r="BF32" t="str">
            <v>Year 5</v>
          </cell>
          <cell r="BG32" t="str">
            <v>Year 5</v>
          </cell>
          <cell r="BH32" t="str">
            <v>Year 5</v>
          </cell>
          <cell r="BI32" t="str">
            <v>Year 5</v>
          </cell>
          <cell r="BJ32" t="str">
            <v>Year 5</v>
          </cell>
          <cell r="BK32" t="str">
            <v>Year 5</v>
          </cell>
          <cell r="BL32" t="str">
            <v>Year 5</v>
          </cell>
          <cell r="BM32" t="str">
            <v>Year 5</v>
          </cell>
          <cell r="BN32" t="str">
            <v>Year 5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Re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96"/>
  <sheetViews>
    <sheetView tabSelected="1" zoomScaleNormal="100" zoomScaleSheetLayoutView="100" workbookViewId="0"/>
  </sheetViews>
  <sheetFormatPr defaultColWidth="9.140625" defaultRowHeight="12.75" x14ac:dyDescent="0.2"/>
  <cols>
    <col min="1" max="1" width="9.140625" style="1"/>
    <col min="2" max="2" width="39.5703125" style="1" bestFit="1" customWidth="1"/>
    <col min="3" max="3" width="12.5703125" style="1" bestFit="1" customWidth="1"/>
    <col min="4" max="4" width="12.85546875" style="1" bestFit="1" customWidth="1"/>
    <col min="5" max="5" width="13.140625" style="1" bestFit="1" customWidth="1"/>
    <col min="6" max="7" width="14.5703125" style="1" bestFit="1" customWidth="1"/>
    <col min="8" max="8" width="10.85546875" style="1" customWidth="1"/>
    <col min="9" max="9" width="11.140625" style="1" customWidth="1"/>
    <col min="10" max="10" width="9.5703125" style="1" customWidth="1"/>
    <col min="11" max="11" width="9.42578125" style="1" customWidth="1"/>
    <col min="12" max="12" width="9.5703125" style="1" customWidth="1"/>
    <col min="13" max="13" width="9.85546875" style="1" customWidth="1"/>
    <col min="14" max="14" width="9.140625" style="1" customWidth="1"/>
    <col min="15" max="15" width="11.140625" style="1" customWidth="1"/>
    <col min="16" max="16" width="3.42578125" style="1" customWidth="1"/>
    <col min="17" max="21" width="8.85546875" style="1" customWidth="1"/>
    <col min="22" max="22" width="2" style="1" customWidth="1"/>
    <col min="23" max="26" width="8.85546875" style="1" customWidth="1"/>
    <col min="27" max="27" width="9.85546875" style="1" customWidth="1"/>
    <col min="28" max="28" width="1.85546875" style="1" customWidth="1"/>
    <col min="29" max="32" width="8.85546875" style="1" customWidth="1"/>
    <col min="33" max="33" width="9.85546875" style="1" customWidth="1"/>
    <col min="34" max="34" width="1.140625" style="1" customWidth="1"/>
    <col min="35" max="35" width="10.140625" style="1" customWidth="1"/>
    <col min="36" max="36" width="9.85546875" style="1" customWidth="1"/>
    <col min="37" max="37" width="10.5703125" style="1" customWidth="1"/>
    <col min="38" max="38" width="11.140625" style="1" customWidth="1"/>
    <col min="39" max="39" width="9.85546875" style="1" customWidth="1"/>
    <col min="40" max="83" width="7.85546875" style="1" customWidth="1"/>
    <col min="84" max="16384" width="9.140625" style="1"/>
  </cols>
  <sheetData>
    <row r="1" spans="2:7" ht="13.5" thickBot="1" x14ac:dyDescent="0.25"/>
    <row r="2" spans="2:7" x14ac:dyDescent="0.2">
      <c r="B2" s="521" t="s">
        <v>128</v>
      </c>
      <c r="C2" s="522"/>
      <c r="D2" s="26"/>
      <c r="E2" s="26"/>
      <c r="F2" s="26"/>
      <c r="G2" s="26"/>
    </row>
    <row r="3" spans="2:7" x14ac:dyDescent="0.2">
      <c r="B3" s="523" t="s">
        <v>300</v>
      </c>
      <c r="C3" s="524"/>
      <c r="D3" s="26"/>
      <c r="E3" s="26"/>
      <c r="F3" s="26"/>
      <c r="G3" s="26"/>
    </row>
    <row r="4" spans="2:7" x14ac:dyDescent="0.2">
      <c r="B4" s="523" t="s">
        <v>217</v>
      </c>
      <c r="C4" s="524"/>
      <c r="D4" s="26"/>
      <c r="E4" s="26"/>
      <c r="F4" s="26"/>
      <c r="G4" s="26"/>
    </row>
    <row r="5" spans="2:7" x14ac:dyDescent="0.2">
      <c r="B5" s="132" t="s">
        <v>253</v>
      </c>
      <c r="C5" s="133"/>
      <c r="D5" s="26"/>
      <c r="E5" s="26"/>
      <c r="F5" s="26"/>
      <c r="G5" s="26"/>
    </row>
    <row r="6" spans="2:7" x14ac:dyDescent="0.2">
      <c r="B6" s="134" t="s">
        <v>201</v>
      </c>
      <c r="C6" s="135">
        <v>10000</v>
      </c>
      <c r="D6" s="26"/>
      <c r="E6" s="26"/>
      <c r="F6" s="26"/>
      <c r="G6" s="26"/>
    </row>
    <row r="7" spans="2:7" x14ac:dyDescent="0.2">
      <c r="B7" s="270" t="s">
        <v>176</v>
      </c>
      <c r="C7" s="272">
        <f>SUM(C6:C6)</f>
        <v>10000</v>
      </c>
      <c r="D7" s="26"/>
      <c r="E7" s="26"/>
      <c r="F7" s="26"/>
      <c r="G7" s="26"/>
    </row>
    <row r="8" spans="2:7" x14ac:dyDescent="0.2">
      <c r="B8" s="132" t="s">
        <v>175</v>
      </c>
      <c r="C8" s="136"/>
      <c r="D8" s="26"/>
      <c r="E8" s="26"/>
      <c r="F8" s="26"/>
      <c r="G8" s="26"/>
    </row>
    <row r="9" spans="2:7" x14ac:dyDescent="0.2">
      <c r="B9" s="134" t="s">
        <v>166</v>
      </c>
      <c r="C9" s="135">
        <v>125000</v>
      </c>
      <c r="D9" s="26"/>
      <c r="E9" s="26"/>
      <c r="F9" s="26"/>
      <c r="G9" s="26"/>
    </row>
    <row r="10" spans="2:7" x14ac:dyDescent="0.2">
      <c r="B10" s="134" t="s">
        <v>314</v>
      </c>
      <c r="C10" s="135">
        <v>330000</v>
      </c>
      <c r="D10" s="26"/>
      <c r="E10" s="26"/>
      <c r="F10" s="26"/>
      <c r="G10" s="26"/>
    </row>
    <row r="11" spans="2:7" x14ac:dyDescent="0.2">
      <c r="B11" s="134" t="s">
        <v>216</v>
      </c>
      <c r="C11" s="135">
        <v>285000</v>
      </c>
      <c r="D11" s="26"/>
      <c r="E11" s="26"/>
      <c r="F11" s="26"/>
      <c r="G11" s="26"/>
    </row>
    <row r="12" spans="2:7" x14ac:dyDescent="0.2">
      <c r="B12" s="270" t="s">
        <v>174</v>
      </c>
      <c r="C12" s="272">
        <f>SUM(C9:C11)</f>
        <v>740000</v>
      </c>
      <c r="D12" s="26"/>
      <c r="E12" s="26"/>
      <c r="F12" s="26"/>
      <c r="G12" s="26"/>
    </row>
    <row r="13" spans="2:7" ht="13.5" thickBot="1" x14ac:dyDescent="0.25">
      <c r="B13" s="273" t="s">
        <v>117</v>
      </c>
      <c r="C13" s="274">
        <f>C12+C7</f>
        <v>750000</v>
      </c>
      <c r="D13" s="26"/>
      <c r="E13" s="26"/>
      <c r="F13" s="26"/>
      <c r="G13" s="26"/>
    </row>
    <row r="14" spans="2:7" ht="13.5" thickBot="1" x14ac:dyDescent="0.25">
      <c r="B14" s="137"/>
      <c r="C14" s="138"/>
      <c r="D14" s="26"/>
      <c r="E14" s="26"/>
      <c r="F14" s="26"/>
      <c r="G14" s="26"/>
    </row>
    <row r="15" spans="2:7" x14ac:dyDescent="0.2">
      <c r="B15" s="521" t="s">
        <v>130</v>
      </c>
      <c r="C15" s="522"/>
      <c r="D15" s="26"/>
      <c r="E15" s="26"/>
      <c r="F15" s="26"/>
      <c r="G15" s="26"/>
    </row>
    <row r="16" spans="2:7" x14ac:dyDescent="0.2">
      <c r="B16" s="523" t="str">
        <f>B3</f>
        <v>XYZ Product, Inc.</v>
      </c>
      <c r="C16" s="524"/>
      <c r="D16" s="26"/>
      <c r="E16" s="26"/>
      <c r="F16" s="26"/>
      <c r="G16" s="26"/>
    </row>
    <row r="17" spans="2:7" x14ac:dyDescent="0.2">
      <c r="B17" s="523" t="s">
        <v>218</v>
      </c>
      <c r="C17" s="524"/>
      <c r="D17" s="26"/>
      <c r="E17" s="26"/>
      <c r="F17" s="26"/>
      <c r="G17" s="26"/>
    </row>
    <row r="18" spans="2:7" x14ac:dyDescent="0.2">
      <c r="B18" s="132" t="s">
        <v>224</v>
      </c>
      <c r="C18" s="133"/>
      <c r="D18" s="26"/>
      <c r="E18" s="26"/>
      <c r="F18" s="26"/>
      <c r="G18" s="26"/>
    </row>
    <row r="19" spans="2:7" x14ac:dyDescent="0.2">
      <c r="B19" s="134" t="s">
        <v>270</v>
      </c>
      <c r="C19" s="135">
        <v>70000</v>
      </c>
      <c r="D19" s="26"/>
      <c r="E19" s="26"/>
      <c r="F19" s="26"/>
      <c r="G19" s="26"/>
    </row>
    <row r="20" spans="2:7" x14ac:dyDescent="0.2">
      <c r="B20" s="134" t="s">
        <v>275</v>
      </c>
      <c r="C20" s="135">
        <v>30000</v>
      </c>
      <c r="D20" s="26"/>
      <c r="E20" s="26"/>
      <c r="F20" s="26"/>
      <c r="G20" s="26"/>
    </row>
    <row r="21" spans="2:7" x14ac:dyDescent="0.2">
      <c r="B21" s="134" t="str">
        <f>'balance-sht'!A16</f>
        <v>Computer hardware &amp; software</v>
      </c>
      <c r="C21" s="135">
        <v>20000</v>
      </c>
      <c r="D21" s="26"/>
      <c r="E21" s="26"/>
      <c r="F21" s="26"/>
      <c r="G21" s="26"/>
    </row>
    <row r="22" spans="2:7" x14ac:dyDescent="0.2">
      <c r="B22" s="270" t="s">
        <v>176</v>
      </c>
      <c r="C22" s="271">
        <f>SUM(C19:C21)</f>
        <v>120000</v>
      </c>
      <c r="D22" s="26"/>
      <c r="E22" s="26"/>
      <c r="F22" s="26"/>
      <c r="G22" s="26"/>
    </row>
    <row r="23" spans="2:7" x14ac:dyDescent="0.2">
      <c r="B23" s="132" t="s">
        <v>175</v>
      </c>
      <c r="C23" s="136"/>
      <c r="D23" s="26"/>
      <c r="E23" s="26"/>
      <c r="F23" s="26"/>
      <c r="G23" s="26"/>
    </row>
    <row r="24" spans="2:7" x14ac:dyDescent="0.2">
      <c r="B24" s="134" t="s">
        <v>166</v>
      </c>
      <c r="C24" s="135">
        <v>250000</v>
      </c>
      <c r="D24" s="26"/>
      <c r="E24" s="26"/>
      <c r="F24" s="26"/>
      <c r="G24" s="26"/>
    </row>
    <row r="25" spans="2:7" x14ac:dyDescent="0.2">
      <c r="B25" s="134" t="s">
        <v>132</v>
      </c>
      <c r="C25" s="135">
        <v>800000</v>
      </c>
      <c r="D25" s="26"/>
      <c r="E25" s="26"/>
      <c r="F25" s="26"/>
      <c r="G25" s="26"/>
    </row>
    <row r="26" spans="2:7" x14ac:dyDescent="0.2">
      <c r="B26" s="134" t="s">
        <v>216</v>
      </c>
      <c r="C26" s="135">
        <v>1330000</v>
      </c>
      <c r="D26" s="26"/>
      <c r="E26" s="26"/>
      <c r="F26" s="26"/>
      <c r="G26" s="26"/>
    </row>
    <row r="27" spans="2:7" x14ac:dyDescent="0.2">
      <c r="B27" s="270" t="s">
        <v>174</v>
      </c>
      <c r="C27" s="272">
        <f>SUM(C24:C26)</f>
        <v>2380000</v>
      </c>
      <c r="D27" s="26"/>
      <c r="E27" s="26"/>
      <c r="F27" s="26"/>
      <c r="G27" s="26"/>
    </row>
    <row r="28" spans="2:7" ht="13.5" thickBot="1" x14ac:dyDescent="0.25">
      <c r="B28" s="273" t="s">
        <v>117</v>
      </c>
      <c r="C28" s="274">
        <f>C22+C27</f>
        <v>2500000</v>
      </c>
      <c r="D28" s="26"/>
      <c r="E28" s="26"/>
      <c r="F28" s="26"/>
      <c r="G28" s="26"/>
    </row>
    <row r="29" spans="2:7" ht="13.5" thickBot="1" x14ac:dyDescent="0.25">
      <c r="B29" s="26"/>
      <c r="C29" s="26"/>
      <c r="D29" s="26"/>
      <c r="E29" s="26"/>
      <c r="F29" s="26"/>
      <c r="G29" s="26"/>
    </row>
    <row r="30" spans="2:7" ht="15.75" customHeight="1" x14ac:dyDescent="0.2">
      <c r="B30" s="501" t="s">
        <v>111</v>
      </c>
      <c r="C30" s="502"/>
      <c r="D30" s="502"/>
      <c r="E30" s="502"/>
      <c r="F30" s="502"/>
      <c r="G30" s="503"/>
    </row>
    <row r="31" spans="2:7" ht="15.75" customHeight="1" x14ac:dyDescent="0.2">
      <c r="B31" s="504" t="str">
        <f>B3</f>
        <v>XYZ Product, Inc.</v>
      </c>
      <c r="C31" s="505"/>
      <c r="D31" s="505"/>
      <c r="E31" s="505"/>
      <c r="F31" s="505"/>
      <c r="G31" s="506"/>
    </row>
    <row r="32" spans="2:7" ht="15.75" customHeight="1" thickBot="1" x14ac:dyDescent="0.25">
      <c r="B32" s="513" t="s">
        <v>177</v>
      </c>
      <c r="C32" s="514"/>
      <c r="D32" s="514"/>
      <c r="E32" s="514"/>
      <c r="F32" s="514"/>
      <c r="G32" s="515"/>
    </row>
    <row r="33" spans="2:7" ht="15.75" customHeight="1" x14ac:dyDescent="0.2">
      <c r="B33" s="139"/>
      <c r="C33" s="139" t="s">
        <v>0</v>
      </c>
      <c r="D33" s="139" t="s">
        <v>1</v>
      </c>
      <c r="E33" s="139" t="s">
        <v>2</v>
      </c>
      <c r="F33" s="139" t="s">
        <v>3</v>
      </c>
      <c r="G33" s="139" t="s">
        <v>4</v>
      </c>
    </row>
    <row r="34" spans="2:7" x14ac:dyDescent="0.2">
      <c r="B34" s="140" t="s">
        <v>153</v>
      </c>
      <c r="C34" s="141"/>
      <c r="D34" s="141"/>
      <c r="E34" s="141"/>
      <c r="F34" s="141"/>
      <c r="G34" s="142"/>
    </row>
    <row r="35" spans="2:7" x14ac:dyDescent="0.2">
      <c r="B35" s="143" t="str">
        <f>Earnings!A4</f>
        <v>E-Commerce revenues</v>
      </c>
      <c r="C35" s="144">
        <f>Earnings!N4</f>
        <v>42768.567534420021</v>
      </c>
      <c r="D35" s="144">
        <f>Earnings!S4</f>
        <v>113250.27933134104</v>
      </c>
      <c r="E35" s="144">
        <f>Earnings!X4</f>
        <v>257871.09550838108</v>
      </c>
      <c r="F35" s="144">
        <f>Earnings!AC4</f>
        <v>587172.96143825026</v>
      </c>
      <c r="G35" s="145">
        <f>Earnings!AH4</f>
        <v>1336993.9192466009</v>
      </c>
    </row>
    <row r="36" spans="2:7" x14ac:dyDescent="0.2">
      <c r="B36" s="143" t="str">
        <f>Earnings!A5</f>
        <v>E-Tailer revenues</v>
      </c>
      <c r="C36" s="144">
        <f>Earnings!N5</f>
        <v>89993.470753100162</v>
      </c>
      <c r="D36" s="144">
        <f>Earnings!S5</f>
        <v>323125.00835307292</v>
      </c>
      <c r="E36" s="144">
        <f>Earnings!X5</f>
        <v>745297.94844720978</v>
      </c>
      <c r="F36" s="144">
        <f>Earnings!AC5</f>
        <v>1278411.9750550753</v>
      </c>
      <c r="G36" s="145">
        <f>Earnings!AH5</f>
        <v>1829295.5519933703</v>
      </c>
    </row>
    <row r="37" spans="2:7" x14ac:dyDescent="0.2">
      <c r="B37" s="143" t="str">
        <f>Earnings!A6</f>
        <v>Drug store revenues</v>
      </c>
      <c r="C37" s="144">
        <f>Earnings!N6</f>
        <v>45988.098761646012</v>
      </c>
      <c r="D37" s="144">
        <f>Earnings!S6</f>
        <v>249884.83975381556</v>
      </c>
      <c r="E37" s="144">
        <f>Earnings!X6</f>
        <v>974499.78730728943</v>
      </c>
      <c r="F37" s="144">
        <f>Earnings!AC6</f>
        <v>2948837.4189644754</v>
      </c>
      <c r="G37" s="145">
        <f>Earnings!AH6</f>
        <v>8741079.4238031693</v>
      </c>
    </row>
    <row r="38" spans="2:7" x14ac:dyDescent="0.2">
      <c r="B38" s="143" t="str">
        <f>Earnings!A7</f>
        <v>Mass market retailer revenues</v>
      </c>
      <c r="C38" s="144">
        <f>Earnings!N7</f>
        <v>106319.72528304449</v>
      </c>
      <c r="D38" s="144">
        <f>Earnings!S7</f>
        <v>479036.60946541716</v>
      </c>
      <c r="E38" s="144">
        <f>Earnings!X7</f>
        <v>1547224.7839478152</v>
      </c>
      <c r="F38" s="144">
        <f>Earnings!AC7</f>
        <v>3989276.8546742476</v>
      </c>
      <c r="G38" s="145">
        <f>Earnings!AH7</f>
        <v>10140698.259558769</v>
      </c>
    </row>
    <row r="39" spans="2:7" x14ac:dyDescent="0.2">
      <c r="B39" s="143" t="str">
        <f>Earnings!A8</f>
        <v>Convenience store revenues</v>
      </c>
      <c r="C39" s="144">
        <f>Earnings!N8</f>
        <v>44215.399457208172</v>
      </c>
      <c r="D39" s="144">
        <f>Earnings!S8</f>
        <v>276396.54815149499</v>
      </c>
      <c r="E39" s="144">
        <f>Earnings!X8</f>
        <v>1154028.4282140534</v>
      </c>
      <c r="F39" s="144">
        <f>Earnings!AC8</f>
        <v>2510431.5077637825</v>
      </c>
      <c r="G39" s="145">
        <f>Earnings!AH8</f>
        <v>3850950.0499982443</v>
      </c>
    </row>
    <row r="40" spans="2:7" x14ac:dyDescent="0.2">
      <c r="B40" s="143" t="str">
        <f>Earnings!A9</f>
        <v>Supermarket &amp; grocery store revenues</v>
      </c>
      <c r="C40" s="144">
        <f>Earnings!N9</f>
        <v>125082.02974475821</v>
      </c>
      <c r="D40" s="144">
        <f>Earnings!S9</f>
        <v>606196.68558311556</v>
      </c>
      <c r="E40" s="144">
        <f>Earnings!X9</f>
        <v>1994063.6031939574</v>
      </c>
      <c r="F40" s="144">
        <f>Earnings!AC9</f>
        <v>4272089.0552938506</v>
      </c>
      <c r="G40" s="145">
        <f>Earnings!AH9</f>
        <v>6238233.9967867043</v>
      </c>
    </row>
    <row r="41" spans="2:7" x14ac:dyDescent="0.2">
      <c r="B41" s="146" t="s">
        <v>95</v>
      </c>
      <c r="C41" s="147">
        <f>Earnings!N10</f>
        <v>454367.29153417709</v>
      </c>
      <c r="D41" s="147">
        <f>Earnings!S10</f>
        <v>2047889.9706382572</v>
      </c>
      <c r="E41" s="147">
        <f>Earnings!X10</f>
        <v>6672985.6466187062</v>
      </c>
      <c r="F41" s="147">
        <f>Earnings!AC10</f>
        <v>15586219.773189681</v>
      </c>
      <c r="G41" s="148">
        <f>Earnings!AH10</f>
        <v>32137251.201386858</v>
      </c>
    </row>
    <row r="42" spans="2:7" x14ac:dyDescent="0.2">
      <c r="B42" s="149" t="s">
        <v>173</v>
      </c>
      <c r="C42" s="150"/>
      <c r="D42" s="150"/>
      <c r="E42" s="150"/>
      <c r="F42" s="150"/>
      <c r="G42" s="151"/>
    </row>
    <row r="43" spans="2:7" x14ac:dyDescent="0.2">
      <c r="B43" s="143" t="str">
        <f>SalesForecast!B181</f>
        <v>Cost of goods sold - wholesale</v>
      </c>
      <c r="C43" s="144">
        <f>Earnings!N12</f>
        <v>144722.3639609956</v>
      </c>
      <c r="D43" s="144">
        <f>Earnings!S12</f>
        <v>725181.60732922947</v>
      </c>
      <c r="E43" s="144">
        <f>Earnings!X12</f>
        <v>2551417.4711984019</v>
      </c>
      <c r="F43" s="144">
        <f>Earnings!AC12</f>
        <v>6174285.6765133599</v>
      </c>
      <c r="G43" s="145">
        <f>Earnings!AH12</f>
        <v>13036932.7785661</v>
      </c>
    </row>
    <row r="44" spans="2:7" x14ac:dyDescent="0.2">
      <c r="B44" s="143" t="str">
        <f>SalesForecast!B182</f>
        <v>Cost of goods sold - e-commerce</v>
      </c>
      <c r="C44" s="144">
        <f>Earnings!N13</f>
        <v>10692.141883605005</v>
      </c>
      <c r="D44" s="144">
        <f>Earnings!S13</f>
        <v>28312.569832835259</v>
      </c>
      <c r="E44" s="144">
        <f>Earnings!X13</f>
        <v>64467.773877095271</v>
      </c>
      <c r="F44" s="144">
        <f>Earnings!AC13</f>
        <v>146793.24035956257</v>
      </c>
      <c r="G44" s="145">
        <f>Earnings!AH13</f>
        <v>334248.47981165024</v>
      </c>
    </row>
    <row r="45" spans="2:7" x14ac:dyDescent="0.2">
      <c r="B45" s="143" t="str">
        <f>SalesForecast!B183</f>
        <v>Cost of goods sold - e-tailer</v>
      </c>
      <c r="C45" s="144">
        <f>Earnings!N14</f>
        <v>23821.801081702986</v>
      </c>
      <c r="D45" s="144">
        <f>Earnings!S14</f>
        <v>85533.090446401649</v>
      </c>
      <c r="E45" s="144">
        <f>Earnings!X14</f>
        <v>197284.75105955554</v>
      </c>
      <c r="F45" s="144">
        <f>Earnings!AC14</f>
        <v>338403.16986751987</v>
      </c>
      <c r="G45" s="145">
        <f>Earnings!AH14</f>
        <v>484225.29317471565</v>
      </c>
    </row>
    <row r="46" spans="2:7" x14ac:dyDescent="0.2">
      <c r="B46" s="143" t="str">
        <f>SalesForecast!B184</f>
        <v>Cost of distribution - wholesale</v>
      </c>
      <c r="C46" s="144">
        <f>Earnings!N15</f>
        <v>24120.393993499267</v>
      </c>
      <c r="D46" s="144">
        <f>Earnings!S15</f>
        <v>112806.02780676904</v>
      </c>
      <c r="E46" s="144">
        <f>Earnings!X15</f>
        <v>368538.07917310251</v>
      </c>
      <c r="F46" s="144">
        <f>Earnings!AC15</f>
        <v>823238.09020178113</v>
      </c>
      <c r="G46" s="145">
        <f>Earnings!AH15</f>
        <v>1593402.895158079</v>
      </c>
    </row>
    <row r="47" spans="2:7" x14ac:dyDescent="0.2">
      <c r="B47" s="143" t="str">
        <f>SalesForecast!B185</f>
        <v>Cost of packaging</v>
      </c>
      <c r="C47" s="144">
        <f>Earnings!N16</f>
        <v>13631.018746025315</v>
      </c>
      <c r="D47" s="144">
        <f>Earnings!S16</f>
        <v>61436.699119147721</v>
      </c>
      <c r="E47" s="144">
        <f>Earnings!X16</f>
        <v>200189.56939856117</v>
      </c>
      <c r="F47" s="144">
        <f>Earnings!AC16</f>
        <v>467586.59319569042</v>
      </c>
      <c r="G47" s="145">
        <f>Earnings!AH16</f>
        <v>964117.53604160587</v>
      </c>
    </row>
    <row r="48" spans="2:7" x14ac:dyDescent="0.2">
      <c r="B48" s="143" t="str">
        <f>SalesForecast!B186</f>
        <v>Cost of co-packer</v>
      </c>
      <c r="C48" s="144">
        <f>Earnings!N17</f>
        <v>13631.018746025315</v>
      </c>
      <c r="D48" s="144">
        <f>Earnings!S17</f>
        <v>20711.221968133679</v>
      </c>
      <c r="E48" s="144"/>
      <c r="F48" s="144"/>
      <c r="G48" s="145"/>
    </row>
    <row r="49" spans="2:7" x14ac:dyDescent="0.2">
      <c r="B49" s="143" t="str">
        <f>SalesForecast!B187</f>
        <v>Direct labor</v>
      </c>
      <c r="C49" s="144"/>
      <c r="D49" s="144">
        <f>Earnings!S18</f>
        <v>42500</v>
      </c>
      <c r="E49" s="144">
        <f>Earnings!X18</f>
        <v>131325</v>
      </c>
      <c r="F49" s="144">
        <f>Earnings!AC18</f>
        <v>180353</v>
      </c>
      <c r="G49" s="145">
        <f>Earnings!AH18</f>
        <v>232204.48749999999</v>
      </c>
    </row>
    <row r="50" spans="2:7" x14ac:dyDescent="0.2">
      <c r="B50" s="146" t="str">
        <f>SalesForecast!B188</f>
        <v>Total cost of sales</v>
      </c>
      <c r="C50" s="147">
        <f>Earnings!N19</f>
        <v>230618.73841185353</v>
      </c>
      <c r="D50" s="147">
        <f>Earnings!S19</f>
        <v>1076481.216502517</v>
      </c>
      <c r="E50" s="147">
        <f>Earnings!X19</f>
        <v>3513222.6447067168</v>
      </c>
      <c r="F50" s="147">
        <f>Earnings!AC19</f>
        <v>8130659.7701379135</v>
      </c>
      <c r="G50" s="148">
        <f>Earnings!AH19</f>
        <v>16645131.470252149</v>
      </c>
    </row>
    <row r="51" spans="2:7" x14ac:dyDescent="0.2">
      <c r="B51" s="152"/>
      <c r="C51" s="150"/>
      <c r="D51" s="150"/>
      <c r="E51" s="150"/>
      <c r="F51" s="150"/>
      <c r="G51" s="151"/>
    </row>
    <row r="52" spans="2:7" ht="13.5" thickBot="1" x14ac:dyDescent="0.25">
      <c r="B52" s="281" t="str">
        <f>SalesForecast!B190</f>
        <v>Gross margin</v>
      </c>
      <c r="C52" s="491">
        <f>Earnings!N21</f>
        <v>223748.55312232359</v>
      </c>
      <c r="D52" s="491">
        <f>Earnings!S21</f>
        <v>971408.75413574034</v>
      </c>
      <c r="E52" s="491">
        <f>Earnings!X21</f>
        <v>3159763.0019119894</v>
      </c>
      <c r="F52" s="491">
        <f>Earnings!AC21</f>
        <v>7455560.0030517671</v>
      </c>
      <c r="G52" s="492">
        <f>Earnings!AH21</f>
        <v>15492119.731134709</v>
      </c>
    </row>
    <row r="53" spans="2:7" ht="13.5" thickBot="1" x14ac:dyDescent="0.25">
      <c r="B53" s="26"/>
      <c r="C53" s="26"/>
      <c r="D53" s="26"/>
      <c r="E53" s="26"/>
      <c r="F53" s="26"/>
      <c r="G53" s="26"/>
    </row>
    <row r="54" spans="2:7" x14ac:dyDescent="0.2">
      <c r="B54" s="501" t="s">
        <v>129</v>
      </c>
      <c r="C54" s="502"/>
      <c r="D54" s="502"/>
      <c r="E54" s="502"/>
      <c r="F54" s="502"/>
      <c r="G54" s="503"/>
    </row>
    <row r="55" spans="2:7" x14ac:dyDescent="0.2">
      <c r="B55" s="504" t="str">
        <f>B31</f>
        <v>XYZ Product, Inc.</v>
      </c>
      <c r="C55" s="505"/>
      <c r="D55" s="505"/>
      <c r="E55" s="505"/>
      <c r="F55" s="505"/>
      <c r="G55" s="506"/>
    </row>
    <row r="56" spans="2:7" ht="13.5" thickBot="1" x14ac:dyDescent="0.25">
      <c r="B56" s="513" t="s">
        <v>118</v>
      </c>
      <c r="C56" s="514"/>
      <c r="D56" s="514"/>
      <c r="E56" s="514"/>
      <c r="F56" s="514"/>
      <c r="G56" s="515"/>
    </row>
    <row r="57" spans="2:7" ht="13.5" thickBot="1" x14ac:dyDescent="0.25">
      <c r="B57" s="153"/>
      <c r="C57" s="139" t="s">
        <v>0</v>
      </c>
      <c r="D57" s="139" t="s">
        <v>1</v>
      </c>
      <c r="E57" s="139" t="s">
        <v>2</v>
      </c>
      <c r="F57" s="139" t="s">
        <v>3</v>
      </c>
      <c r="G57" s="139" t="s">
        <v>4</v>
      </c>
    </row>
    <row r="58" spans="2:7" ht="12.75" customHeight="1" x14ac:dyDescent="0.2">
      <c r="B58" s="154" t="str">
        <f>Earnings!A26</f>
        <v>Wages &amp;  salaries</v>
      </c>
      <c r="C58" s="155">
        <f>Earnings!N26</f>
        <v>225000</v>
      </c>
      <c r="D58" s="155">
        <f>Earnings!S26</f>
        <v>448175</v>
      </c>
      <c r="E58" s="155">
        <f>Earnings!X26</f>
        <v>796450</v>
      </c>
      <c r="F58" s="155">
        <f>Earnings!AC26</f>
        <v>831418.49999999977</v>
      </c>
      <c r="G58" s="135">
        <f>Earnings!AH26</f>
        <v>847260.92999999993</v>
      </c>
    </row>
    <row r="59" spans="2:7" ht="13.5" customHeight="1" x14ac:dyDescent="0.2">
      <c r="B59" s="154" t="str">
        <f>Earnings!A27</f>
        <v>Payroll expense</v>
      </c>
      <c r="C59" s="155">
        <f>Earnings!N27</f>
        <v>23200</v>
      </c>
      <c r="D59" s="155">
        <f>Earnings!S27</f>
        <v>55006</v>
      </c>
      <c r="E59" s="155">
        <f>Earnings!X27</f>
        <v>101677.4</v>
      </c>
      <c r="F59" s="155">
        <f>Earnings!AC27</f>
        <v>126788.07999999999</v>
      </c>
      <c r="G59" s="135">
        <f>Earnings!AH27</f>
        <v>134495.91140000001</v>
      </c>
    </row>
    <row r="60" spans="2:7" ht="12.75" customHeight="1" x14ac:dyDescent="0.2">
      <c r="B60" s="154" t="str">
        <f>Earnings!A28</f>
        <v>Benefits</v>
      </c>
      <c r="C60" s="155">
        <f>Earnings!N28</f>
        <v>17400</v>
      </c>
      <c r="D60" s="155">
        <f>Earnings!S28</f>
        <v>41254.499999999993</v>
      </c>
      <c r="E60" s="155">
        <f>Earnings!X28</f>
        <v>76258.049999999988</v>
      </c>
      <c r="F60" s="155">
        <f>Earnings!AC28</f>
        <v>95091.06</v>
      </c>
      <c r="G60" s="135">
        <f>Earnings!AH28</f>
        <v>100871.93355000002</v>
      </c>
    </row>
    <row r="61" spans="2:7" ht="12.75" customHeight="1" x14ac:dyDescent="0.2">
      <c r="B61" s="154" t="str">
        <f>Earnings!A29</f>
        <v>Liability insurance</v>
      </c>
      <c r="C61" s="155">
        <f>Earnings!N29</f>
        <v>2271.8364576708855</v>
      </c>
      <c r="D61" s="155">
        <f>Earnings!S29</f>
        <v>10239.449853191287</v>
      </c>
      <c r="E61" s="155">
        <f>Earnings!X29</f>
        <v>29942.254974976131</v>
      </c>
      <c r="F61" s="155">
        <f>Earnings!AC29</f>
        <v>61513.444281126547</v>
      </c>
      <c r="G61" s="135">
        <f>Earnings!AH29</f>
        <v>110769.80903360623</v>
      </c>
    </row>
    <row r="62" spans="2:7" x14ac:dyDescent="0.2">
      <c r="B62" s="154" t="str">
        <f>Earnings!A30</f>
        <v>Rent</v>
      </c>
      <c r="C62" s="155">
        <f>Earnings!N30</f>
        <v>6000</v>
      </c>
      <c r="D62" s="155">
        <f>Earnings!S30</f>
        <v>42300</v>
      </c>
      <c r="E62" s="155">
        <f>Earnings!X30</f>
        <v>80340</v>
      </c>
      <c r="F62" s="155">
        <f>Earnings!AC30</f>
        <v>82750.200000000012</v>
      </c>
      <c r="G62" s="135">
        <f>Earnings!AH30</f>
        <v>85232.706000000006</v>
      </c>
    </row>
    <row r="63" spans="2:7" x14ac:dyDescent="0.2">
      <c r="B63" s="154" t="str">
        <f>Earnings!A31</f>
        <v>Legal &amp; consulting</v>
      </c>
      <c r="C63" s="155">
        <f>Earnings!N31</f>
        <v>15000</v>
      </c>
      <c r="D63" s="155">
        <f>Earnings!S31</f>
        <v>33000</v>
      </c>
      <c r="E63" s="155">
        <f>Earnings!X31</f>
        <v>64350</v>
      </c>
      <c r="F63" s="155">
        <f>Earnings!AC31</f>
        <v>77220</v>
      </c>
      <c r="G63" s="135">
        <f>Earnings!AH31</f>
        <v>84942.000000000015</v>
      </c>
    </row>
    <row r="64" spans="2:7" ht="12.75" customHeight="1" x14ac:dyDescent="0.2">
      <c r="B64" s="154" t="str">
        <f>Earnings!A32</f>
        <v>Supplies</v>
      </c>
      <c r="C64" s="155">
        <f>Earnings!N32</f>
        <v>5750</v>
      </c>
      <c r="D64" s="155">
        <f>Earnings!S32</f>
        <v>13200</v>
      </c>
      <c r="E64" s="155">
        <f>Earnings!X32</f>
        <v>25740</v>
      </c>
      <c r="F64" s="155">
        <f>Earnings!AC32</f>
        <v>30888</v>
      </c>
      <c r="G64" s="135">
        <f>Earnings!AH32</f>
        <v>33976.800000000003</v>
      </c>
    </row>
    <row r="65" spans="1:55" ht="12" customHeight="1" x14ac:dyDescent="0.2">
      <c r="B65" s="154" t="str">
        <f>Earnings!A33</f>
        <v>Telephone &amp; communications</v>
      </c>
      <c r="C65" s="155">
        <f>Earnings!N33</f>
        <v>9000</v>
      </c>
      <c r="D65" s="155">
        <f>Earnings!S33</f>
        <v>19800.000000000007</v>
      </c>
      <c r="E65" s="155">
        <f>Earnings!X33</f>
        <v>38610.000000000015</v>
      </c>
      <c r="F65" s="155">
        <f>Earnings!AC33</f>
        <v>46332.000000000015</v>
      </c>
      <c r="G65" s="135">
        <f>Earnings!AH33</f>
        <v>50965.200000000012</v>
      </c>
    </row>
    <row r="66" spans="1:55" ht="12.75" customHeight="1" x14ac:dyDescent="0.2">
      <c r="B66" s="154" t="str">
        <f>Earnings!A34</f>
        <v>Utilities/Internet</v>
      </c>
      <c r="C66" s="155">
        <f>Earnings!N34</f>
        <v>1200</v>
      </c>
      <c r="D66" s="155">
        <f>Earnings!S34</f>
        <v>2640.0000000000009</v>
      </c>
      <c r="E66" s="155">
        <f>Earnings!X34</f>
        <v>5148.0000000000018</v>
      </c>
      <c r="F66" s="155">
        <f>Earnings!AC34</f>
        <v>6177.6</v>
      </c>
      <c r="G66" s="135">
        <f>Earnings!AH34</f>
        <v>6795.3600000000006</v>
      </c>
    </row>
    <row r="67" spans="1:55" ht="12.75" customHeight="1" x14ac:dyDescent="0.2">
      <c r="B67" s="154" t="str">
        <f>Earnings!A35</f>
        <v>Travel</v>
      </c>
      <c r="C67" s="155">
        <f>Earnings!N35</f>
        <v>12000</v>
      </c>
      <c r="D67" s="155">
        <f>Earnings!S35</f>
        <v>26400</v>
      </c>
      <c r="E67" s="155">
        <f>Earnings!X35</f>
        <v>51480</v>
      </c>
      <c r="F67" s="155">
        <f>Earnings!AC35</f>
        <v>61776</v>
      </c>
      <c r="G67" s="135">
        <f>Earnings!AH35</f>
        <v>67953.600000000006</v>
      </c>
    </row>
    <row r="68" spans="1:55" s="9" customFormat="1" ht="12.75" customHeight="1" x14ac:dyDescent="0.2">
      <c r="A68" s="9" t="s">
        <v>62</v>
      </c>
      <c r="B68" s="156" t="str">
        <f>Earnings!A36</f>
        <v>Meals &amp; entertainment</v>
      </c>
      <c r="C68" s="155">
        <f>Earnings!N36</f>
        <v>3000</v>
      </c>
      <c r="D68" s="155">
        <f>Earnings!S36</f>
        <v>6600</v>
      </c>
      <c r="E68" s="155">
        <f>Earnings!X36</f>
        <v>12870</v>
      </c>
      <c r="F68" s="155">
        <f>Earnings!AC36</f>
        <v>15444</v>
      </c>
      <c r="G68" s="135">
        <f>Earnings!AH36</f>
        <v>16988.400000000001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s="9" customFormat="1" ht="12.75" customHeight="1" x14ac:dyDescent="0.2">
      <c r="A69" s="9" t="s">
        <v>62</v>
      </c>
      <c r="B69" s="156" t="str">
        <f>Earnings!A37</f>
        <v>Auto mileage expenses</v>
      </c>
      <c r="C69" s="155">
        <f>Earnings!N37</f>
        <v>4800</v>
      </c>
      <c r="D69" s="155">
        <f>Earnings!S37</f>
        <v>10560.000000000004</v>
      </c>
      <c r="E69" s="155">
        <f>Earnings!X37</f>
        <v>20592.000000000007</v>
      </c>
      <c r="F69" s="155">
        <f>Earnings!AC37</f>
        <v>24710.400000000001</v>
      </c>
      <c r="G69" s="135">
        <f>Earnings!AH37</f>
        <v>27181.440000000002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 ht="12.75" customHeight="1" thickBot="1" x14ac:dyDescent="0.25">
      <c r="B70" s="157" t="str">
        <f>Earnings!A38</f>
        <v>Total general &amp; administrative expenses</v>
      </c>
      <c r="C70" s="493">
        <f>Earnings!N38</f>
        <v>324621.8364576709</v>
      </c>
      <c r="D70" s="493">
        <f>Earnings!S38</f>
        <v>709174.94985319127</v>
      </c>
      <c r="E70" s="493">
        <f>Earnings!X38</f>
        <v>1303457.7049749761</v>
      </c>
      <c r="F70" s="493">
        <f>Earnings!AC38</f>
        <v>1460109.284281126</v>
      </c>
      <c r="G70" s="494">
        <f>Earnings!AH38</f>
        <v>1567434.0899836062</v>
      </c>
    </row>
    <row r="71" spans="1:55" ht="13.5" thickBot="1" x14ac:dyDescent="0.25">
      <c r="B71" s="26"/>
      <c r="C71" s="26"/>
      <c r="D71" s="26"/>
      <c r="E71" s="26"/>
      <c r="F71" s="26"/>
      <c r="G71" s="26"/>
    </row>
    <row r="72" spans="1:55" x14ac:dyDescent="0.2">
      <c r="B72" s="501" t="s">
        <v>102</v>
      </c>
      <c r="C72" s="502"/>
      <c r="D72" s="502"/>
      <c r="E72" s="502"/>
      <c r="F72" s="502"/>
      <c r="G72" s="503"/>
    </row>
    <row r="73" spans="1:55" x14ac:dyDescent="0.2">
      <c r="B73" s="504" t="str">
        <f>B55</f>
        <v>XYZ Product, Inc.</v>
      </c>
      <c r="C73" s="505"/>
      <c r="D73" s="505"/>
      <c r="E73" s="505"/>
      <c r="F73" s="505"/>
      <c r="G73" s="506"/>
    </row>
    <row r="74" spans="1:55" ht="13.5" thickBot="1" x14ac:dyDescent="0.25">
      <c r="B74" s="516" t="s">
        <v>252</v>
      </c>
      <c r="C74" s="517"/>
      <c r="D74" s="517"/>
      <c r="E74" s="517"/>
      <c r="F74" s="517"/>
      <c r="G74" s="518"/>
    </row>
    <row r="75" spans="1:55" ht="13.5" thickBot="1" x14ac:dyDescent="0.25">
      <c r="B75" s="158"/>
      <c r="C75" s="153" t="s">
        <v>0</v>
      </c>
      <c r="D75" s="159" t="s">
        <v>1</v>
      </c>
      <c r="E75" s="153" t="s">
        <v>2</v>
      </c>
      <c r="F75" s="159" t="s">
        <v>3</v>
      </c>
      <c r="G75" s="153" t="s">
        <v>4</v>
      </c>
    </row>
    <row r="76" spans="1:55" x14ac:dyDescent="0.2">
      <c r="B76" s="89" t="str">
        <f>Operations!B139</f>
        <v>Selling expenses</v>
      </c>
      <c r="C76" s="160">
        <f>Operations!O139</f>
        <v>64999.999999999993</v>
      </c>
      <c r="D76" s="160">
        <f>Operations!AB139</f>
        <v>162360.41666666669</v>
      </c>
      <c r="E76" s="160">
        <f>Operations!AO139</f>
        <v>289642.50000000006</v>
      </c>
      <c r="F76" s="160">
        <f>Operations!BB139</f>
        <v>460624.5</v>
      </c>
      <c r="G76" s="161">
        <f>Operations!BO139</f>
        <v>483655.72499999992</v>
      </c>
    </row>
    <row r="77" spans="1:55" x14ac:dyDescent="0.2">
      <c r="B77" s="89" t="str">
        <f>Operations!B140</f>
        <v>Marketing materials</v>
      </c>
      <c r="C77" s="160">
        <f>Operations!O140</f>
        <v>17750</v>
      </c>
      <c r="D77" s="160">
        <f>Operations!AB140</f>
        <v>5775</v>
      </c>
      <c r="E77" s="160">
        <f>Operations!AO140</f>
        <v>12375</v>
      </c>
      <c r="F77" s="160">
        <f>Operations!BB140</f>
        <v>16706.25</v>
      </c>
      <c r="G77" s="161">
        <f>Operations!BO140</f>
        <v>21718.125</v>
      </c>
    </row>
    <row r="78" spans="1:55" x14ac:dyDescent="0.2">
      <c r="B78" s="89" t="str">
        <f>Operations!B141</f>
        <v>Internet marketing</v>
      </c>
      <c r="C78" s="160">
        <f>Operations!O141</f>
        <v>132000</v>
      </c>
      <c r="D78" s="160">
        <f>Operations!AB141</f>
        <v>254100.00000000003</v>
      </c>
      <c r="E78" s="160">
        <f>Operations!AO141</f>
        <v>544500.00000000012</v>
      </c>
      <c r="F78" s="160">
        <f>Operations!BB141</f>
        <v>735075.00000000012</v>
      </c>
      <c r="G78" s="161">
        <f>Operations!BO141</f>
        <v>955597.50000000012</v>
      </c>
    </row>
    <row r="79" spans="1:55" x14ac:dyDescent="0.2">
      <c r="B79" s="89" t="str">
        <f>Operations!B142</f>
        <v>Public relations</v>
      </c>
      <c r="C79" s="160">
        <f>Operations!O142</f>
        <v>21000</v>
      </c>
      <c r="D79" s="160">
        <f>Operations!AB142</f>
        <v>40425.000000000007</v>
      </c>
      <c r="E79" s="160">
        <f>Operations!AO142</f>
        <v>86625.000000000015</v>
      </c>
      <c r="F79" s="160">
        <f>Operations!BB142</f>
        <v>116943.75000000001</v>
      </c>
      <c r="G79" s="161">
        <f>Operations!BO142</f>
        <v>152026.87500000003</v>
      </c>
    </row>
    <row r="80" spans="1:55" x14ac:dyDescent="0.2">
      <c r="B80" s="89" t="str">
        <f>Operations!B143</f>
        <v>Industry events</v>
      </c>
      <c r="C80" s="358">
        <f>Operations!O143</f>
        <v>64500</v>
      </c>
      <c r="D80" s="160">
        <f>Operations!AB143</f>
        <v>64500</v>
      </c>
      <c r="E80" s="160">
        <f>Operations!AO143</f>
        <v>64500</v>
      </c>
      <c r="F80" s="160">
        <f>Operations!BB143</f>
        <v>64500</v>
      </c>
      <c r="G80" s="161">
        <f>Operations!BO143</f>
        <v>64500</v>
      </c>
    </row>
    <row r="81" spans="2:7" x14ac:dyDescent="0.2">
      <c r="B81" s="356" t="str">
        <f>Operations!B144</f>
        <v>Print advertising</v>
      </c>
      <c r="C81" s="360"/>
      <c r="D81" s="357">
        <f>Operations!AB144</f>
        <v>60000</v>
      </c>
      <c r="E81" s="160">
        <f>Operations!AO144</f>
        <v>180000</v>
      </c>
      <c r="F81" s="160">
        <f>Operations!BB144</f>
        <v>243000</v>
      </c>
      <c r="G81" s="161">
        <f>Operations!BO144</f>
        <v>315900</v>
      </c>
    </row>
    <row r="82" spans="2:7" x14ac:dyDescent="0.2">
      <c r="B82" s="356" t="str">
        <f>Operations!B145</f>
        <v>Marketing Assistant</v>
      </c>
      <c r="C82" s="360"/>
      <c r="D82" s="357">
        <f>Operations!AB145</f>
        <v>25500</v>
      </c>
      <c r="E82" s="160">
        <f>Operations!AO145</f>
        <v>53550</v>
      </c>
      <c r="F82" s="160">
        <f>Operations!BB145</f>
        <v>112455</v>
      </c>
      <c r="G82" s="161">
        <f>Operations!BO145</f>
        <v>118077.75</v>
      </c>
    </row>
    <row r="83" spans="2:7" x14ac:dyDescent="0.2">
      <c r="B83" s="356" t="str">
        <f>Operations!B146</f>
        <v>Television adverrtising</v>
      </c>
      <c r="C83" s="360"/>
      <c r="D83" s="360"/>
      <c r="E83" s="360"/>
      <c r="F83" s="160">
        <f>Operations!BB146</f>
        <v>900000</v>
      </c>
      <c r="G83" s="161">
        <f>Operations!BO146</f>
        <v>1170000</v>
      </c>
    </row>
    <row r="84" spans="2:7" ht="13.5" thickBot="1" x14ac:dyDescent="0.25">
      <c r="B84" s="162" t="str">
        <f>Operations!B147</f>
        <v>Total selling &amp; marketing expenses</v>
      </c>
      <c r="C84" s="359">
        <f>Operations!O147</f>
        <v>300250</v>
      </c>
      <c r="D84" s="359">
        <f>Operations!AB147</f>
        <v>612660.41666666674</v>
      </c>
      <c r="E84" s="359">
        <f>Operations!AO147</f>
        <v>1231192.5000000002</v>
      </c>
      <c r="F84" s="359">
        <f>Operations!BB147</f>
        <v>2649304.5</v>
      </c>
      <c r="G84" s="495">
        <f>Operations!BO147</f>
        <v>3281475.9749999996</v>
      </c>
    </row>
    <row r="85" spans="2:7" ht="13.5" thickBot="1" x14ac:dyDescent="0.25">
      <c r="B85" s="26"/>
      <c r="C85" s="26"/>
      <c r="D85" s="26"/>
      <c r="E85" s="26"/>
      <c r="F85" s="26"/>
      <c r="G85" s="26"/>
    </row>
    <row r="86" spans="2:7" x14ac:dyDescent="0.2">
      <c r="B86" s="501" t="s">
        <v>148</v>
      </c>
      <c r="C86" s="502"/>
      <c r="D86" s="502"/>
      <c r="E86" s="502"/>
      <c r="F86" s="502"/>
      <c r="G86" s="503"/>
    </row>
    <row r="87" spans="2:7" x14ac:dyDescent="0.2">
      <c r="B87" s="504" t="str">
        <f>B73</f>
        <v>XYZ Product, Inc.</v>
      </c>
      <c r="C87" s="505"/>
      <c r="D87" s="505"/>
      <c r="E87" s="505"/>
      <c r="F87" s="505"/>
      <c r="G87" s="506"/>
    </row>
    <row r="88" spans="2:7" ht="13.5" thickBot="1" x14ac:dyDescent="0.25">
      <c r="B88" s="513" t="s">
        <v>136</v>
      </c>
      <c r="C88" s="514"/>
      <c r="D88" s="514"/>
      <c r="E88" s="514"/>
      <c r="F88" s="514"/>
      <c r="G88" s="515"/>
    </row>
    <row r="89" spans="2:7" ht="13.5" thickBot="1" x14ac:dyDescent="0.25">
      <c r="B89" s="158"/>
      <c r="C89" s="153" t="s">
        <v>0</v>
      </c>
      <c r="D89" s="159" t="s">
        <v>1</v>
      </c>
      <c r="E89" s="153" t="s">
        <v>2</v>
      </c>
      <c r="F89" s="159" t="s">
        <v>3</v>
      </c>
      <c r="G89" s="153" t="s">
        <v>4</v>
      </c>
    </row>
    <row r="90" spans="2:7" x14ac:dyDescent="0.2">
      <c r="B90" s="118" t="s">
        <v>143</v>
      </c>
      <c r="C90" s="163">
        <f>Operations!O119</f>
        <v>1</v>
      </c>
      <c r="D90" s="163">
        <f>Operations!AB119</f>
        <v>1</v>
      </c>
      <c r="E90" s="163">
        <f>Operations!AO119</f>
        <v>1</v>
      </c>
      <c r="F90" s="163">
        <f>Operations!BB119</f>
        <v>1</v>
      </c>
      <c r="G90" s="164">
        <f>Operations!BO119</f>
        <v>1</v>
      </c>
    </row>
    <row r="91" spans="2:7" x14ac:dyDescent="0.2">
      <c r="B91" s="118" t="str">
        <f>Operations!B120</f>
        <v>Chief Marketing Officer</v>
      </c>
      <c r="C91" s="163"/>
      <c r="D91" s="163"/>
      <c r="E91" s="163">
        <f>Operations!AO120</f>
        <v>1</v>
      </c>
      <c r="F91" s="163">
        <f>Operations!BB120</f>
        <v>1</v>
      </c>
      <c r="G91" s="164">
        <f>Operations!BO120</f>
        <v>1</v>
      </c>
    </row>
    <row r="92" spans="2:7" x14ac:dyDescent="0.2">
      <c r="B92" s="118" t="str">
        <f>Operations!B121</f>
        <v>Chief Financial Officer</v>
      </c>
      <c r="C92" s="163"/>
      <c r="D92" s="163">
        <f>Operations!AB121</f>
        <v>1</v>
      </c>
      <c r="E92" s="163">
        <f>Operations!AO121</f>
        <v>1</v>
      </c>
      <c r="F92" s="163">
        <f>Operations!BB121</f>
        <v>1</v>
      </c>
      <c r="G92" s="164">
        <f>Operations!BO121</f>
        <v>1</v>
      </c>
    </row>
    <row r="93" spans="2:7" x14ac:dyDescent="0.2">
      <c r="B93" s="118" t="str">
        <f>Operations!B124</f>
        <v>Administrative Assistant</v>
      </c>
      <c r="C93" s="163">
        <f>Operations!O124</f>
        <v>1</v>
      </c>
      <c r="D93" s="163">
        <f>Operations!AB124</f>
        <v>1</v>
      </c>
      <c r="E93" s="163">
        <f>Operations!AO124</f>
        <v>2</v>
      </c>
      <c r="F93" s="163">
        <f>Operations!BB124</f>
        <v>2</v>
      </c>
      <c r="G93" s="164">
        <f>Operations!BO124</f>
        <v>2</v>
      </c>
    </row>
    <row r="94" spans="2:7" x14ac:dyDescent="0.2">
      <c r="B94" s="118" t="str">
        <f>Operations!B125</f>
        <v>Food Packer</v>
      </c>
      <c r="C94" s="163"/>
      <c r="D94" s="163">
        <f>Operations!AB125</f>
        <v>2</v>
      </c>
      <c r="E94" s="163">
        <f>Operations!AO125</f>
        <v>3</v>
      </c>
      <c r="F94" s="163">
        <f>Operations!BB125</f>
        <v>4</v>
      </c>
      <c r="G94" s="164">
        <f>Operations!BO125</f>
        <v>5</v>
      </c>
    </row>
    <row r="95" spans="2:7" x14ac:dyDescent="0.2">
      <c r="B95" s="118" t="str">
        <f>Operations!B128</f>
        <v>Sales Manager</v>
      </c>
      <c r="C95" s="163"/>
      <c r="D95" s="163">
        <f>Operations!AB128</f>
        <v>1</v>
      </c>
      <c r="E95" s="163">
        <f>Operations!AO128</f>
        <v>1</v>
      </c>
      <c r="F95" s="163">
        <f>Operations!BB128</f>
        <v>2</v>
      </c>
      <c r="G95" s="164">
        <f>Operations!BO128</f>
        <v>2</v>
      </c>
    </row>
    <row r="96" spans="2:7" x14ac:dyDescent="0.2">
      <c r="B96" s="118" t="str">
        <f>Operations!B129</f>
        <v>Account Executive</v>
      </c>
      <c r="C96" s="163">
        <f>Operations!O129</f>
        <v>1</v>
      </c>
      <c r="D96" s="163">
        <f>Operations!AB129</f>
        <v>3</v>
      </c>
      <c r="E96" s="163">
        <f>Operations!AO129</f>
        <v>3</v>
      </c>
      <c r="F96" s="163">
        <f>Operations!BB129</f>
        <v>4</v>
      </c>
      <c r="G96" s="164">
        <f>Operations!BO129</f>
        <v>4</v>
      </c>
    </row>
    <row r="97" spans="2:7" x14ac:dyDescent="0.2">
      <c r="B97" s="118" t="str">
        <f>Operations!B130</f>
        <v>Marketing Assistant</v>
      </c>
      <c r="C97" s="163"/>
      <c r="D97" s="163">
        <f>Operations!AB130</f>
        <v>1</v>
      </c>
      <c r="E97" s="163">
        <f>Operations!AO130</f>
        <v>1</v>
      </c>
      <c r="F97" s="163">
        <f>Operations!BB130</f>
        <v>2</v>
      </c>
      <c r="G97" s="164">
        <f>Operations!BO130</f>
        <v>2</v>
      </c>
    </row>
    <row r="98" spans="2:7" x14ac:dyDescent="0.2">
      <c r="B98" s="118" t="str">
        <f>Operations!B133</f>
        <v>Accountant</v>
      </c>
      <c r="C98" s="163"/>
      <c r="D98" s="163"/>
      <c r="E98" s="163">
        <f>Operations!AO133</f>
        <v>1</v>
      </c>
      <c r="F98" s="163">
        <f>Operations!BB133</f>
        <v>1</v>
      </c>
      <c r="G98" s="164">
        <f>Operations!BO133</f>
        <v>1</v>
      </c>
    </row>
    <row r="99" spans="2:7" ht="13.5" thickBot="1" x14ac:dyDescent="0.25">
      <c r="B99" s="165" t="s">
        <v>249</v>
      </c>
      <c r="C99" s="166">
        <f>Operations!O134</f>
        <v>3</v>
      </c>
      <c r="D99" s="166">
        <f>Operations!AB134</f>
        <v>10</v>
      </c>
      <c r="E99" s="166">
        <f>Operations!AO134</f>
        <v>14</v>
      </c>
      <c r="F99" s="166">
        <f>Operations!BB134</f>
        <v>18</v>
      </c>
      <c r="G99" s="167">
        <f>Operations!BO134</f>
        <v>19</v>
      </c>
    </row>
    <row r="100" spans="2:7" ht="13.5" thickBot="1" x14ac:dyDescent="0.25">
      <c r="B100" s="168"/>
      <c r="C100" s="169"/>
      <c r="D100" s="170"/>
      <c r="E100" s="170"/>
      <c r="F100" s="170"/>
      <c r="G100" s="170"/>
    </row>
    <row r="101" spans="2:7" x14ac:dyDescent="0.2">
      <c r="B101" s="501" t="s">
        <v>281</v>
      </c>
      <c r="C101" s="502"/>
      <c r="D101" s="502"/>
      <c r="E101" s="502"/>
      <c r="F101" s="502"/>
      <c r="G101" s="503"/>
    </row>
    <row r="102" spans="2:7" x14ac:dyDescent="0.2">
      <c r="B102" s="504" t="str">
        <f>B87</f>
        <v>XYZ Product, Inc.</v>
      </c>
      <c r="C102" s="505"/>
      <c r="D102" s="505"/>
      <c r="E102" s="505"/>
      <c r="F102" s="505"/>
      <c r="G102" s="506"/>
    </row>
    <row r="103" spans="2:7" ht="13.5" thickBot="1" x14ac:dyDescent="0.25">
      <c r="B103" s="513" t="s">
        <v>180</v>
      </c>
      <c r="C103" s="514"/>
      <c r="D103" s="514"/>
      <c r="E103" s="514"/>
      <c r="F103" s="514"/>
      <c r="G103" s="515"/>
    </row>
    <row r="104" spans="2:7" ht="13.5" thickBot="1" x14ac:dyDescent="0.25">
      <c r="B104" s="158"/>
      <c r="C104" s="153" t="s">
        <v>0</v>
      </c>
      <c r="D104" s="159" t="s">
        <v>1</v>
      </c>
      <c r="E104" s="153" t="s">
        <v>2</v>
      </c>
      <c r="F104" s="159" t="s">
        <v>3</v>
      </c>
      <c r="G104" s="153" t="s">
        <v>4</v>
      </c>
    </row>
    <row r="105" spans="2:7" x14ac:dyDescent="0.2">
      <c r="B105" s="118" t="str">
        <f>Operations!B98</f>
        <v>Chief Executive Officer</v>
      </c>
      <c r="C105" s="171">
        <f>Operations!O98</f>
        <v>180000</v>
      </c>
      <c r="D105" s="171">
        <f>Operations!AB98</f>
        <v>210000</v>
      </c>
      <c r="E105" s="171">
        <f>Operations!AO98</f>
        <v>247200</v>
      </c>
      <c r="F105" s="171">
        <f>Operations!BB98</f>
        <v>259560</v>
      </c>
      <c r="G105" s="172">
        <f>Operations!BO98</f>
        <v>272538</v>
      </c>
    </row>
    <row r="106" spans="2:7" x14ac:dyDescent="0.2">
      <c r="B106" s="118" t="str">
        <f>Operations!B99</f>
        <v>Chief Marketing Officer</v>
      </c>
      <c r="C106" s="360"/>
      <c r="D106" s="171">
        <f>Operations!AB99*2</f>
        <v>185000</v>
      </c>
      <c r="E106" s="171">
        <f>Operations!AO99</f>
        <v>190549.99999999997</v>
      </c>
      <c r="F106" s="171">
        <f>Operations!BB99</f>
        <v>200077.5</v>
      </c>
      <c r="G106" s="172">
        <f>Operations!BO99</f>
        <v>200077.5</v>
      </c>
    </row>
    <row r="107" spans="2:7" x14ac:dyDescent="0.2">
      <c r="B107" s="118" t="str">
        <f>Operations!B100</f>
        <v>Chief Financial Officer</v>
      </c>
      <c r="C107" s="360"/>
      <c r="D107" s="171">
        <f>Operations!AB100*2</f>
        <v>200000.00000000003</v>
      </c>
      <c r="E107" s="171">
        <f>Operations!AO100</f>
        <v>205999.99999999997</v>
      </c>
      <c r="F107" s="171">
        <f>Operations!BB100</f>
        <v>216300.00000000003</v>
      </c>
      <c r="G107" s="172">
        <f>Operations!BO100</f>
        <v>216300.00000000003</v>
      </c>
    </row>
    <row r="108" spans="2:7" x14ac:dyDescent="0.2">
      <c r="B108" s="118" t="str">
        <f>Operations!B103</f>
        <v>Administrative Assistant</v>
      </c>
      <c r="C108" s="360"/>
      <c r="D108" s="171">
        <f>Operations!AB103</f>
        <v>45675</v>
      </c>
      <c r="E108" s="171">
        <f>Operations!AO103</f>
        <v>46350</v>
      </c>
      <c r="F108" s="171">
        <f>Operations!BB103</f>
        <v>47740.5</v>
      </c>
      <c r="G108" s="172">
        <f>Operations!BO103</f>
        <v>49172.714999999997</v>
      </c>
    </row>
    <row r="109" spans="2:7" x14ac:dyDescent="0.2">
      <c r="B109" s="118" t="str">
        <f>Operations!B104</f>
        <v>Food Packer</v>
      </c>
      <c r="C109" s="360"/>
      <c r="D109" s="171">
        <f>Operations!AB104</f>
        <v>21250</v>
      </c>
      <c r="E109" s="171">
        <f>Operations!AO104</f>
        <v>43774.999999999993</v>
      </c>
      <c r="F109" s="171">
        <f>Operations!BB104</f>
        <v>45088.249999999993</v>
      </c>
      <c r="G109" s="172">
        <f>Operations!BO104</f>
        <v>46440.897499999999</v>
      </c>
    </row>
    <row r="110" spans="2:7" x14ac:dyDescent="0.2">
      <c r="B110" s="118" t="str">
        <f>Operations!B107</f>
        <v>Sales Manager</v>
      </c>
      <c r="C110" s="360"/>
      <c r="D110" s="171">
        <f>Operations!AB107*2</f>
        <v>75000</v>
      </c>
      <c r="E110" s="171">
        <f>Operations!AO107</f>
        <v>78750</v>
      </c>
      <c r="F110" s="171">
        <f>Operations!BB107</f>
        <v>82687.5</v>
      </c>
      <c r="G110" s="172">
        <f>Operations!BO107</f>
        <v>86821.875</v>
      </c>
    </row>
    <row r="111" spans="2:7" x14ac:dyDescent="0.2">
      <c r="B111" s="118" t="str">
        <f>Operations!B108</f>
        <v>Account Executive</v>
      </c>
      <c r="C111" s="171">
        <f>Operations!O108</f>
        <v>64999.999999999993</v>
      </c>
      <c r="D111" s="171">
        <f>Operations!AB108</f>
        <v>66949.999999999985</v>
      </c>
      <c r="E111" s="171">
        <f>Operations!AO108</f>
        <v>70297.500000000015</v>
      </c>
      <c r="F111" s="171">
        <f>Operations!BB108</f>
        <v>73812.375000000015</v>
      </c>
      <c r="G111" s="172">
        <f>Operations!BO108</f>
        <v>77502.993750000023</v>
      </c>
    </row>
    <row r="112" spans="2:7" x14ac:dyDescent="0.2">
      <c r="B112" s="118" t="str">
        <f>Operations!B109</f>
        <v>Marketing Assistant</v>
      </c>
      <c r="C112" s="360"/>
      <c r="D112" s="171">
        <f>Operations!AB109*2</f>
        <v>51000</v>
      </c>
      <c r="E112" s="171">
        <f>Operations!AO109</f>
        <v>53550</v>
      </c>
      <c r="F112" s="171">
        <f>Operations!BB109</f>
        <v>56227.5</v>
      </c>
      <c r="G112" s="172">
        <f>Operations!BO109</f>
        <v>59038.875</v>
      </c>
    </row>
    <row r="113" spans="2:71" ht="13.5" thickBot="1" x14ac:dyDescent="0.25">
      <c r="B113" s="175" t="str">
        <f>Operations!B112</f>
        <v>Accountant</v>
      </c>
      <c r="C113" s="361"/>
      <c r="D113" s="361"/>
      <c r="E113" s="173">
        <f>Operations!AO112</f>
        <v>60000</v>
      </c>
      <c r="F113" s="173">
        <f>Operations!BB112</f>
        <v>60000</v>
      </c>
      <c r="G113" s="174">
        <f>Operations!BO112</f>
        <v>60000</v>
      </c>
      <c r="H113" s="5"/>
      <c r="I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2:71" ht="13.5" thickBot="1" x14ac:dyDescent="0.25">
      <c r="H114" s="5"/>
      <c r="I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2:71" x14ac:dyDescent="0.2">
      <c r="B115" s="501" t="s">
        <v>106</v>
      </c>
      <c r="C115" s="502"/>
      <c r="D115" s="502"/>
      <c r="E115" s="502"/>
      <c r="F115" s="502"/>
      <c r="G115" s="503"/>
      <c r="H115" s="5"/>
      <c r="I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</row>
    <row r="116" spans="2:71" x14ac:dyDescent="0.2">
      <c r="B116" s="504" t="s">
        <v>300</v>
      </c>
      <c r="C116" s="505"/>
      <c r="D116" s="505"/>
      <c r="E116" s="505"/>
      <c r="F116" s="505"/>
      <c r="G116" s="506"/>
      <c r="H116" s="5"/>
      <c r="I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</row>
    <row r="117" spans="2:71" x14ac:dyDescent="0.2">
      <c r="B117" s="507" t="s">
        <v>131</v>
      </c>
      <c r="C117" s="508"/>
      <c r="D117" s="508"/>
      <c r="E117" s="508"/>
      <c r="F117" s="508"/>
      <c r="G117" s="509"/>
      <c r="H117" s="5"/>
      <c r="I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</row>
    <row r="118" spans="2:71" ht="13.5" thickBot="1" x14ac:dyDescent="0.25">
      <c r="B118" s="86"/>
      <c r="C118" s="87" t="s">
        <v>0</v>
      </c>
      <c r="D118" s="87" t="s">
        <v>1</v>
      </c>
      <c r="E118" s="87" t="s">
        <v>2</v>
      </c>
      <c r="F118" s="87" t="s">
        <v>3</v>
      </c>
      <c r="G118" s="88" t="s">
        <v>4</v>
      </c>
      <c r="H118" s="5"/>
      <c r="I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</row>
    <row r="119" spans="2:71" x14ac:dyDescent="0.2">
      <c r="B119" s="89" t="s">
        <v>153</v>
      </c>
      <c r="C119" s="90"/>
      <c r="D119" s="90"/>
      <c r="E119" s="91"/>
      <c r="F119" s="91"/>
      <c r="G119" s="92"/>
      <c r="H119" s="5"/>
      <c r="I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</row>
    <row r="120" spans="2:71" x14ac:dyDescent="0.2">
      <c r="B120" s="93" t="str">
        <f>Earnings!A4</f>
        <v>E-Commerce revenues</v>
      </c>
      <c r="C120" s="94">
        <f>Earnings!N4</f>
        <v>42768.567534420021</v>
      </c>
      <c r="D120" s="94">
        <f>Earnings!S4</f>
        <v>113250.27933134104</v>
      </c>
      <c r="E120" s="95">
        <f>Earnings!X4</f>
        <v>257871.09550838108</v>
      </c>
      <c r="F120" s="95">
        <f>Earnings!AC4</f>
        <v>587172.96143825026</v>
      </c>
      <c r="G120" s="96">
        <f>Earnings!AH4</f>
        <v>1336993.9192466009</v>
      </c>
      <c r="H120" s="5"/>
      <c r="I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</row>
    <row r="121" spans="2:71" x14ac:dyDescent="0.2">
      <c r="B121" s="93" t="str">
        <f>Earnings!A5</f>
        <v>E-Tailer revenues</v>
      </c>
      <c r="C121" s="94">
        <f>Earnings!N5</f>
        <v>89993.470753100162</v>
      </c>
      <c r="D121" s="94">
        <f>Earnings!S5</f>
        <v>323125.00835307292</v>
      </c>
      <c r="E121" s="95">
        <f>Earnings!X5</f>
        <v>745297.94844720978</v>
      </c>
      <c r="F121" s="95">
        <f>Earnings!AC5</f>
        <v>1278411.9750550753</v>
      </c>
      <c r="G121" s="96">
        <f>Earnings!AH5</f>
        <v>1829295.5519933703</v>
      </c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</row>
    <row r="122" spans="2:71" x14ac:dyDescent="0.2">
      <c r="B122" s="93" t="str">
        <f>Earnings!A6</f>
        <v>Drug store revenues</v>
      </c>
      <c r="C122" s="94">
        <f>Earnings!N6</f>
        <v>45988.098761646012</v>
      </c>
      <c r="D122" s="94">
        <f>Earnings!S6</f>
        <v>249884.83975381556</v>
      </c>
      <c r="E122" s="95">
        <f>Earnings!X6</f>
        <v>974499.78730728943</v>
      </c>
      <c r="F122" s="95">
        <f>Earnings!AC6</f>
        <v>2948837.4189644754</v>
      </c>
      <c r="G122" s="96">
        <f>Earnings!AH6</f>
        <v>8741079.4238031693</v>
      </c>
      <c r="H122" s="5"/>
      <c r="I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</row>
    <row r="123" spans="2:71" x14ac:dyDescent="0.2">
      <c r="B123" s="93" t="str">
        <f>Earnings!A7</f>
        <v>Mass market retailer revenues</v>
      </c>
      <c r="C123" s="94">
        <f>Earnings!N7</f>
        <v>106319.72528304449</v>
      </c>
      <c r="D123" s="94">
        <f>Earnings!S7</f>
        <v>479036.60946541716</v>
      </c>
      <c r="E123" s="95">
        <f>Earnings!X7</f>
        <v>1547224.7839478152</v>
      </c>
      <c r="F123" s="95">
        <f>Earnings!AC7</f>
        <v>3989276.8546742476</v>
      </c>
      <c r="G123" s="96">
        <f>Earnings!AH7</f>
        <v>10140698.259558769</v>
      </c>
    </row>
    <row r="124" spans="2:71" x14ac:dyDescent="0.2">
      <c r="B124" s="93" t="str">
        <f>Earnings!A8</f>
        <v>Convenience store revenues</v>
      </c>
      <c r="C124" s="94">
        <f>Earnings!N8</f>
        <v>44215.399457208172</v>
      </c>
      <c r="D124" s="94">
        <f>Earnings!S8</f>
        <v>276396.54815149499</v>
      </c>
      <c r="E124" s="95">
        <f>Earnings!X8</f>
        <v>1154028.4282140534</v>
      </c>
      <c r="F124" s="95">
        <f>Earnings!AC8</f>
        <v>2510431.5077637825</v>
      </c>
      <c r="G124" s="96">
        <f>Earnings!AH8</f>
        <v>3850950.0499982443</v>
      </c>
      <c r="H124" s="5"/>
      <c r="I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</row>
    <row r="125" spans="2:71" x14ac:dyDescent="0.2">
      <c r="B125" s="93" t="str">
        <f>Earnings!A9</f>
        <v>Supermarket &amp; grocery store revenues</v>
      </c>
      <c r="C125" s="94">
        <f>Earnings!N9</f>
        <v>125082.02974475821</v>
      </c>
      <c r="D125" s="94">
        <f>Earnings!S9</f>
        <v>606196.68558311556</v>
      </c>
      <c r="E125" s="95">
        <f>Earnings!X9</f>
        <v>1994063.6031939574</v>
      </c>
      <c r="F125" s="95">
        <f>Earnings!AC9</f>
        <v>4272089.0552938506</v>
      </c>
      <c r="G125" s="96">
        <f>Earnings!AH9</f>
        <v>6238233.9967867043</v>
      </c>
      <c r="H125" s="5"/>
      <c r="I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2:71" x14ac:dyDescent="0.2">
      <c r="B126" s="97" t="s">
        <v>95</v>
      </c>
      <c r="C126" s="98">
        <f>Earnings!N10</f>
        <v>454367.29153417709</v>
      </c>
      <c r="D126" s="98">
        <f>Earnings!S10</f>
        <v>2047889.9706382572</v>
      </c>
      <c r="E126" s="103">
        <f>Earnings!X10</f>
        <v>6672985.6466187062</v>
      </c>
      <c r="F126" s="103">
        <f>Earnings!AC10</f>
        <v>15586219.773189681</v>
      </c>
      <c r="G126" s="104">
        <f>Earnings!AH10</f>
        <v>32137251.201386858</v>
      </c>
      <c r="H126" s="5"/>
      <c r="I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</row>
    <row r="127" spans="2:71" x14ac:dyDescent="0.2">
      <c r="B127" s="99"/>
      <c r="C127" s="100"/>
      <c r="D127" s="100"/>
      <c r="E127" s="101"/>
      <c r="F127" s="101"/>
      <c r="G127" s="102"/>
      <c r="H127" s="5"/>
      <c r="I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</row>
    <row r="128" spans="2:71" x14ac:dyDescent="0.2">
      <c r="B128" s="97" t="str">
        <f>Earnings!A19</f>
        <v>Total cost of sales</v>
      </c>
      <c r="C128" s="98">
        <f>Earnings!N19</f>
        <v>230618.73841185353</v>
      </c>
      <c r="D128" s="98">
        <f>Earnings!S19</f>
        <v>1076481.216502517</v>
      </c>
      <c r="E128" s="103">
        <f>Earnings!X19</f>
        <v>3513222.6447067168</v>
      </c>
      <c r="F128" s="103">
        <f>Earnings!AC19</f>
        <v>8130659.7701379135</v>
      </c>
      <c r="G128" s="104">
        <f>Earnings!AH19</f>
        <v>16645131.470252149</v>
      </c>
      <c r="H128" s="5"/>
      <c r="I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</row>
    <row r="129" spans="2:71" x14ac:dyDescent="0.2">
      <c r="B129" s="99"/>
      <c r="C129" s="100"/>
      <c r="D129" s="100"/>
      <c r="E129" s="101"/>
      <c r="F129" s="101"/>
      <c r="G129" s="102"/>
      <c r="H129" s="5"/>
      <c r="I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</row>
    <row r="130" spans="2:71" x14ac:dyDescent="0.2">
      <c r="B130" s="97" t="str">
        <f>Earnings!A21</f>
        <v>Gross margin</v>
      </c>
      <c r="C130" s="98">
        <f>Earnings!N21</f>
        <v>223748.55312232359</v>
      </c>
      <c r="D130" s="98">
        <f>Earnings!S21</f>
        <v>971408.75413574034</v>
      </c>
      <c r="E130" s="103">
        <f>Earnings!X21</f>
        <v>3159763.0019119894</v>
      </c>
      <c r="F130" s="103">
        <f>Earnings!AC21</f>
        <v>7455560.0030517671</v>
      </c>
      <c r="G130" s="104">
        <f>Earnings!AH21</f>
        <v>15492119.731134709</v>
      </c>
      <c r="H130" s="5"/>
      <c r="I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</row>
    <row r="131" spans="2:71" x14ac:dyDescent="0.2">
      <c r="B131" s="93"/>
      <c r="C131" s="100"/>
      <c r="D131" s="100"/>
      <c r="E131" s="101"/>
      <c r="F131" s="101"/>
      <c r="G131" s="102"/>
      <c r="H131" s="21"/>
      <c r="I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</row>
    <row r="132" spans="2:71" x14ac:dyDescent="0.2">
      <c r="B132" s="99" t="s">
        <v>155</v>
      </c>
      <c r="C132" s="100"/>
      <c r="D132" s="100"/>
      <c r="E132" s="101"/>
      <c r="F132" s="101"/>
      <c r="G132" s="102"/>
      <c r="H132" s="5"/>
      <c r="I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</row>
    <row r="133" spans="2:71" x14ac:dyDescent="0.2">
      <c r="B133" s="105" t="s">
        <v>311</v>
      </c>
      <c r="C133" s="95">
        <f>Earnings!N23</f>
        <v>300250</v>
      </c>
      <c r="D133" s="95">
        <f>Earnings!S23</f>
        <v>612660.41666666674</v>
      </c>
      <c r="E133" s="95">
        <f>Earnings!X23</f>
        <v>1231192.5000000002</v>
      </c>
      <c r="F133" s="95">
        <f>Earnings!AC23</f>
        <v>2649304.5000000005</v>
      </c>
      <c r="G133" s="96">
        <f>Earnings!AH23</f>
        <v>3281475.9750000006</v>
      </c>
      <c r="H133" s="5"/>
      <c r="I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</row>
    <row r="134" spans="2:71" x14ac:dyDescent="0.2">
      <c r="B134" s="483" t="s">
        <v>310</v>
      </c>
      <c r="C134" s="107">
        <f>Earnings!N38</f>
        <v>324621.8364576709</v>
      </c>
      <c r="D134" s="107">
        <f>Earnings!S38</f>
        <v>709174.94985319127</v>
      </c>
      <c r="E134" s="107">
        <f>Earnings!X38</f>
        <v>1303457.7049749761</v>
      </c>
      <c r="F134" s="107">
        <f>Earnings!AC38</f>
        <v>1460109.284281126</v>
      </c>
      <c r="G134" s="108">
        <f>Earnings!AH38</f>
        <v>1567434.0899836062</v>
      </c>
      <c r="H134" s="5"/>
      <c r="I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</row>
    <row r="135" spans="2:71" x14ac:dyDescent="0.2">
      <c r="B135" s="109" t="s">
        <v>312</v>
      </c>
      <c r="C135" s="110">
        <f>SUM(C133:C134)</f>
        <v>624871.8364576709</v>
      </c>
      <c r="D135" s="110">
        <f>SUM(D133:D134)</f>
        <v>1321835.3665198581</v>
      </c>
      <c r="E135" s="110">
        <f>SUM(E133:E134)</f>
        <v>2534650.2049749764</v>
      </c>
      <c r="F135" s="110">
        <f>SUM(F133:F134)</f>
        <v>4109413.7842811262</v>
      </c>
      <c r="G135" s="111">
        <f>SUM(G133:G134)</f>
        <v>4848910.0649836063</v>
      </c>
      <c r="H135" s="5"/>
      <c r="I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</row>
    <row r="136" spans="2:71" x14ac:dyDescent="0.2">
      <c r="B136" s="106"/>
      <c r="C136" s="107"/>
      <c r="D136" s="107"/>
      <c r="E136" s="107"/>
      <c r="F136" s="107"/>
      <c r="G136" s="108"/>
      <c r="H136" s="5"/>
      <c r="I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</row>
    <row r="137" spans="2:71" x14ac:dyDescent="0.2">
      <c r="B137" s="109" t="s">
        <v>108</v>
      </c>
      <c r="C137" s="110">
        <f>Earnings!N44</f>
        <v>-394959.05140467879</v>
      </c>
      <c r="D137" s="110">
        <f>Earnings!S44</f>
        <v>-322719.84549852851</v>
      </c>
      <c r="E137" s="110">
        <f>Earnings!X44</f>
        <v>882935.34924274392</v>
      </c>
      <c r="F137" s="110">
        <f>Earnings!AC44</f>
        <v>4775620.1080596298</v>
      </c>
      <c r="G137" s="111">
        <f>Earnings!AH44</f>
        <v>15409541.430546161</v>
      </c>
      <c r="H137" s="5"/>
      <c r="I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</row>
    <row r="138" spans="2:71" x14ac:dyDescent="0.2">
      <c r="B138" s="112" t="s">
        <v>255</v>
      </c>
      <c r="C138" s="362"/>
      <c r="D138" s="362"/>
      <c r="E138" s="490">
        <f>Earnings!X46</f>
        <v>45445.524393372594</v>
      </c>
      <c r="F138" s="113">
        <f>Earnings!AC46</f>
        <v>1178850.1625299798</v>
      </c>
      <c r="G138" s="114">
        <f>Earnings!AH46</f>
        <v>4237623.8934001941</v>
      </c>
      <c r="H138" s="5"/>
      <c r="I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</row>
    <row r="139" spans="2:71" ht="13.5" thickBot="1" x14ac:dyDescent="0.25">
      <c r="B139" s="115" t="s">
        <v>256</v>
      </c>
      <c r="C139" s="116">
        <f>Earnings!N48</f>
        <v>-394959.05140467879</v>
      </c>
      <c r="D139" s="116">
        <f>Earnings!S48</f>
        <v>-322719.84549852851</v>
      </c>
      <c r="E139" s="116">
        <f>Earnings!X48</f>
        <v>837489.82484937133</v>
      </c>
      <c r="F139" s="116">
        <f>Earnings!AC48</f>
        <v>3596769.94552965</v>
      </c>
      <c r="G139" s="117">
        <f>Earnings!AH48</f>
        <v>11171917.537145965</v>
      </c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</row>
    <row r="140" spans="2:71" ht="13.5" thickBot="1" x14ac:dyDescent="0.25">
      <c r="B140" s="26"/>
      <c r="C140" s="84"/>
      <c r="D140" s="84"/>
      <c r="E140" s="84"/>
      <c r="F140" s="84"/>
      <c r="G140" s="84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</row>
    <row r="141" spans="2:71" x14ac:dyDescent="0.2">
      <c r="B141" s="501" t="s">
        <v>109</v>
      </c>
      <c r="C141" s="502"/>
      <c r="D141" s="502"/>
      <c r="E141" s="502"/>
      <c r="F141" s="502"/>
      <c r="G141" s="503"/>
    </row>
    <row r="142" spans="2:71" x14ac:dyDescent="0.2">
      <c r="B142" s="504" t="str">
        <f>B116</f>
        <v>XYZ Product, Inc.</v>
      </c>
      <c r="C142" s="505"/>
      <c r="D142" s="505"/>
      <c r="E142" s="505"/>
      <c r="F142" s="505"/>
      <c r="G142" s="506"/>
    </row>
    <row r="143" spans="2:71" x14ac:dyDescent="0.2">
      <c r="B143" s="510" t="s">
        <v>99</v>
      </c>
      <c r="C143" s="511"/>
      <c r="D143" s="511"/>
      <c r="E143" s="511"/>
      <c r="F143" s="511"/>
      <c r="G143" s="512"/>
    </row>
    <row r="144" spans="2:71" ht="13.5" thickBot="1" x14ac:dyDescent="0.25">
      <c r="B144" s="86"/>
      <c r="C144" s="87" t="s">
        <v>0</v>
      </c>
      <c r="D144" s="87" t="s">
        <v>1</v>
      </c>
      <c r="E144" s="87" t="s">
        <v>2</v>
      </c>
      <c r="F144" s="87" t="s">
        <v>3</v>
      </c>
      <c r="G144" s="88" t="s">
        <v>4</v>
      </c>
    </row>
    <row r="145" spans="1:15" x14ac:dyDescent="0.2">
      <c r="A145" s="2"/>
      <c r="B145" s="118" t="s">
        <v>21</v>
      </c>
      <c r="C145" s="119"/>
      <c r="D145" s="119"/>
      <c r="E145" s="119"/>
      <c r="F145" s="119"/>
      <c r="G145" s="120"/>
    </row>
    <row r="146" spans="1:15" x14ac:dyDescent="0.2">
      <c r="B146" s="106" t="s">
        <v>245</v>
      </c>
      <c r="C146" s="107">
        <f>Cashflow!N5</f>
        <v>-404456.61666868068</v>
      </c>
      <c r="D146" s="107">
        <f>Cashflow!S5</f>
        <v>-356815.50127300643</v>
      </c>
      <c r="E146" s="107">
        <f>Cashflow!X5</f>
        <v>837489.82484937133</v>
      </c>
      <c r="F146" s="107">
        <f>Cashflow!AC5</f>
        <v>3342149.3110050359</v>
      </c>
      <c r="G146" s="108">
        <f>Cashflow!AH5</f>
        <v>11072026.744695373</v>
      </c>
    </row>
    <row r="147" spans="1:15" x14ac:dyDescent="0.2">
      <c r="A147" s="3"/>
      <c r="B147" s="106" t="s">
        <v>11</v>
      </c>
      <c r="C147" s="107">
        <f>Cashflow!N6</f>
        <v>3333.3333333333335</v>
      </c>
      <c r="D147" s="107">
        <f>Cashflow!S6</f>
        <v>6388.8888888888887</v>
      </c>
      <c r="E147" s="107">
        <f>Cashflow!X6</f>
        <v>10000</v>
      </c>
      <c r="F147" s="107">
        <f>Cashflow!AC6</f>
        <v>10000</v>
      </c>
      <c r="G147" s="108">
        <f>Cashflow!AH6</f>
        <v>13055.555555555555</v>
      </c>
    </row>
    <row r="148" spans="1:15" x14ac:dyDescent="0.2">
      <c r="A148" s="3"/>
      <c r="B148" s="106" t="s">
        <v>189</v>
      </c>
      <c r="C148" s="107">
        <f>Cashflow!N7</f>
        <v>13775</v>
      </c>
      <c r="D148" s="107">
        <f>Cashflow!S7</f>
        <v>28825.375</v>
      </c>
      <c r="E148" s="107">
        <f>Cashflow!X7</f>
        <v>17770.581249999996</v>
      </c>
      <c r="F148" s="107">
        <f>Cashflow!AC7</f>
        <v>14909.466250000005</v>
      </c>
      <c r="G148" s="108">
        <f>Cashflow!AH7</f>
        <v>4576.52489375</v>
      </c>
    </row>
    <row r="149" spans="1:15" x14ac:dyDescent="0.2">
      <c r="A149" s="3"/>
      <c r="B149" s="106" t="s">
        <v>190</v>
      </c>
      <c r="C149" s="363"/>
      <c r="D149" s="363"/>
      <c r="E149" s="363"/>
      <c r="F149" s="363"/>
      <c r="G149" s="364"/>
      <c r="J149" s="519"/>
      <c r="K149" s="519"/>
      <c r="L149" s="519"/>
      <c r="M149" s="519"/>
      <c r="N149" s="519"/>
      <c r="O149" s="519"/>
    </row>
    <row r="150" spans="1:15" x14ac:dyDescent="0.2">
      <c r="A150" s="3"/>
      <c r="B150" s="106" t="s">
        <v>246</v>
      </c>
      <c r="C150" s="107">
        <f>Cashflow!N9</f>
        <v>25386.696611265019</v>
      </c>
      <c r="D150" s="107">
        <f>Cashflow!S9</f>
        <v>33127.408790824746</v>
      </c>
      <c r="E150" s="107">
        <f>Cashflow!X9</f>
        <v>19879.895117469343</v>
      </c>
      <c r="F150" s="107">
        <f>Cashflow!AC9</f>
        <v>71647.65203784703</v>
      </c>
      <c r="G150" s="108">
        <f>Cashflow!AH9</f>
        <v>41113.405638863449</v>
      </c>
      <c r="J150" s="10"/>
      <c r="K150" s="10"/>
      <c r="L150" s="10"/>
      <c r="M150" s="10"/>
      <c r="N150" s="10"/>
      <c r="O150" s="10"/>
    </row>
    <row r="151" spans="1:15" x14ac:dyDescent="0.2">
      <c r="B151" s="106" t="s">
        <v>192</v>
      </c>
      <c r="C151" s="121">
        <f>Cashflow!N10</f>
        <v>-37405.090581719203</v>
      </c>
      <c r="D151" s="121">
        <f>Cashflow!S10</f>
        <v>-132159.49444020755</v>
      </c>
      <c r="E151" s="121">
        <f>Cashflow!X10</f>
        <v>-288132.16996978689</v>
      </c>
      <c r="F151" s="121">
        <f>Cashflow!AC10</f>
        <v>-521942.84643400041</v>
      </c>
      <c r="G151" s="122">
        <f>Cashflow!AH10</f>
        <v>-1017983.5686067741</v>
      </c>
      <c r="J151" s="520"/>
      <c r="K151" s="520"/>
      <c r="L151" s="520"/>
      <c r="M151" s="520"/>
      <c r="N151" s="520"/>
      <c r="O151" s="520"/>
    </row>
    <row r="152" spans="1:15" x14ac:dyDescent="0.2">
      <c r="B152" s="106" t="s">
        <v>193</v>
      </c>
      <c r="C152" s="121">
        <f>Cashflow!N11</f>
        <v>-85067.842849831912</v>
      </c>
      <c r="D152" s="121">
        <f>Cashflow!S11</f>
        <v>-82329.596052373352</v>
      </c>
      <c r="E152" s="121">
        <f>Cashflow!X11</f>
        <v>-171515.20784445392</v>
      </c>
      <c r="F152" s="121">
        <f>Cashflow!AC11</f>
        <v>-542789.85261921864</v>
      </c>
      <c r="G152" s="122">
        <f>Cashflow!AH11</f>
        <v>-835773.8323634176</v>
      </c>
      <c r="J152" s="10"/>
      <c r="K152" s="10"/>
      <c r="L152" s="10"/>
      <c r="M152" s="10"/>
      <c r="N152" s="10"/>
      <c r="O152" s="10"/>
    </row>
    <row r="153" spans="1:15" x14ac:dyDescent="0.2">
      <c r="B153" s="109" t="s">
        <v>22</v>
      </c>
      <c r="C153" s="124">
        <f>Cashflow!N12</f>
        <v>-484434.52015563339</v>
      </c>
      <c r="D153" s="124">
        <f>Cashflow!S12</f>
        <v>-502962.91908587364</v>
      </c>
      <c r="E153" s="124">
        <f>Cashflow!X12</f>
        <v>425492.92340259976</v>
      </c>
      <c r="F153" s="124">
        <f>Cashflow!AC12</f>
        <v>2373973.7302396642</v>
      </c>
      <c r="G153" s="125">
        <f>Cashflow!AH12</f>
        <v>9277014.82981335</v>
      </c>
      <c r="J153" s="8"/>
      <c r="K153" s="11"/>
      <c r="L153" s="11"/>
      <c r="M153" s="11"/>
      <c r="N153" s="11"/>
      <c r="O153" s="11"/>
    </row>
    <row r="154" spans="1:15" ht="13.5" customHeight="1" x14ac:dyDescent="0.2">
      <c r="A154" s="4"/>
      <c r="B154" s="112" t="s">
        <v>308</v>
      </c>
      <c r="C154" s="107"/>
      <c r="D154" s="107"/>
      <c r="E154" s="107"/>
      <c r="F154" s="107"/>
      <c r="G154" s="108"/>
      <c r="J154" s="12"/>
      <c r="K154" s="13"/>
      <c r="L154" s="13"/>
      <c r="M154" s="13"/>
      <c r="N154" s="13"/>
      <c r="O154" s="13"/>
    </row>
    <row r="155" spans="1:15" x14ac:dyDescent="0.2">
      <c r="B155" s="123" t="s">
        <v>194</v>
      </c>
      <c r="C155" s="107">
        <f>Cashflow!N15</f>
        <v>10000</v>
      </c>
      <c r="D155" s="107">
        <f>Cashflow!S15</f>
        <v>87500</v>
      </c>
      <c r="E155" s="107"/>
      <c r="F155" s="107">
        <f>Cashflow!AC15</f>
        <v>12500</v>
      </c>
      <c r="G155" s="363"/>
      <c r="J155" s="12"/>
      <c r="K155" s="14"/>
      <c r="L155" s="14"/>
      <c r="M155" s="14"/>
      <c r="N155" s="14"/>
      <c r="O155" s="14"/>
    </row>
    <row r="156" spans="1:15" ht="14.25" customHeight="1" x14ac:dyDescent="0.2">
      <c r="B156" s="123" t="s">
        <v>184</v>
      </c>
      <c r="C156" s="363">
        <f>Cashflow!N16</f>
        <v>0</v>
      </c>
      <c r="D156" s="363">
        <f>Cashflow!S16</f>
        <v>0</v>
      </c>
      <c r="E156" s="363">
        <f>Cashflow!X16</f>
        <v>0</v>
      </c>
      <c r="F156" s="363">
        <f>Cashflow!AC16</f>
        <v>0</v>
      </c>
      <c r="G156" s="363">
        <f>Cashflow!AH16</f>
        <v>0</v>
      </c>
      <c r="J156" s="12"/>
      <c r="K156" s="14"/>
      <c r="L156" s="14"/>
      <c r="M156" s="14"/>
      <c r="N156" s="14"/>
      <c r="O156" s="14"/>
    </row>
    <row r="157" spans="1:15" x14ac:dyDescent="0.2">
      <c r="B157" s="109" t="s">
        <v>23</v>
      </c>
      <c r="C157" s="496">
        <f>Cashflow!N17</f>
        <v>10000</v>
      </c>
      <c r="D157" s="496">
        <f>Cashflow!S17</f>
        <v>87500</v>
      </c>
      <c r="E157" s="496">
        <f>Cashflow!X17</f>
        <v>0</v>
      </c>
      <c r="F157" s="496">
        <f>Cashflow!AC17</f>
        <v>12500</v>
      </c>
      <c r="G157" s="496">
        <f>Cashflow!AH17</f>
        <v>10000</v>
      </c>
      <c r="J157" s="12"/>
      <c r="K157" s="14"/>
      <c r="L157" s="14"/>
      <c r="M157" s="14"/>
      <c r="N157" s="14"/>
      <c r="O157" s="14"/>
    </row>
    <row r="158" spans="1:15" x14ac:dyDescent="0.2">
      <c r="B158" s="112" t="s">
        <v>309</v>
      </c>
      <c r="C158" s="107"/>
      <c r="D158" s="107"/>
      <c r="E158" s="107"/>
      <c r="F158" s="107"/>
      <c r="G158" s="108"/>
      <c r="J158" s="12"/>
      <c r="K158" s="14"/>
      <c r="L158" s="14"/>
      <c r="M158" s="14"/>
      <c r="N158" s="14"/>
      <c r="O158" s="14"/>
    </row>
    <row r="159" spans="1:15" x14ac:dyDescent="0.2">
      <c r="B159" s="106" t="s">
        <v>195</v>
      </c>
      <c r="C159" s="363"/>
      <c r="D159" s="363"/>
      <c r="E159" s="363"/>
      <c r="F159" s="363"/>
      <c r="G159" s="364"/>
      <c r="J159" s="12"/>
      <c r="K159" s="15"/>
      <c r="L159" s="15"/>
      <c r="M159" s="15"/>
      <c r="N159" s="15"/>
      <c r="O159" s="15"/>
    </row>
    <row r="160" spans="1:15" x14ac:dyDescent="0.2">
      <c r="B160" s="106" t="s">
        <v>196</v>
      </c>
      <c r="C160" s="121">
        <f>Cashflow!N21</f>
        <v>750000</v>
      </c>
      <c r="D160" s="107">
        <f>Cashflow!S21</f>
        <v>2500000</v>
      </c>
      <c r="E160" s="363"/>
      <c r="F160" s="363"/>
      <c r="G160" s="364"/>
      <c r="J160" s="8"/>
      <c r="K160" s="16"/>
      <c r="L160" s="16"/>
      <c r="M160" s="16"/>
      <c r="N160" s="16"/>
      <c r="O160" s="16"/>
    </row>
    <row r="161" spans="2:55" x14ac:dyDescent="0.2">
      <c r="B161" s="106" t="s">
        <v>197</v>
      </c>
      <c r="C161" s="365"/>
      <c r="D161" s="363"/>
      <c r="E161" s="363"/>
      <c r="F161" s="363"/>
      <c r="G161" s="364"/>
      <c r="J161" s="12"/>
      <c r="K161" s="13"/>
      <c r="L161" s="13"/>
      <c r="M161" s="13"/>
      <c r="N161" s="13"/>
      <c r="O161" s="13"/>
    </row>
    <row r="162" spans="2:55" x14ac:dyDescent="0.2">
      <c r="B162" s="112" t="s">
        <v>24</v>
      </c>
      <c r="C162" s="121">
        <f>Cashflow!N23</f>
        <v>750000</v>
      </c>
      <c r="D162" s="107">
        <f>Cashflow!S23</f>
        <v>2500000</v>
      </c>
      <c r="E162" s="365"/>
      <c r="F162" s="365"/>
      <c r="G162" s="366"/>
      <c r="J162" s="12"/>
      <c r="K162" s="13"/>
      <c r="L162" s="13"/>
      <c r="M162" s="13"/>
      <c r="N162" s="13"/>
      <c r="O162" s="13"/>
    </row>
    <row r="163" spans="2:55" x14ac:dyDescent="0.2">
      <c r="B163" s="112" t="s">
        <v>25</v>
      </c>
      <c r="C163" s="121">
        <f>Cashflow!N25</f>
        <v>255565.47984436667</v>
      </c>
      <c r="D163" s="107">
        <f>Cashflow!S25</f>
        <v>1909537.0809141262</v>
      </c>
      <c r="E163" s="107">
        <f>Cashflow!X25</f>
        <v>425492.92340259976</v>
      </c>
      <c r="F163" s="107">
        <f>Cashflow!AC25</f>
        <v>836546.85704380053</v>
      </c>
      <c r="G163" s="107">
        <f>Cashflow!AH25</f>
        <v>4855840.261815683</v>
      </c>
      <c r="J163" s="17"/>
      <c r="K163" s="14"/>
      <c r="L163" s="14"/>
      <c r="M163" s="14"/>
      <c r="N163" s="14"/>
      <c r="O163" s="14"/>
    </row>
    <row r="164" spans="2:55" x14ac:dyDescent="0.2">
      <c r="B164" s="109" t="s">
        <v>26</v>
      </c>
      <c r="C164" s="124">
        <f>Cashflow!N27</f>
        <v>0</v>
      </c>
      <c r="D164" s="124">
        <f>Cashflow!O27</f>
        <v>255565.47984436667</v>
      </c>
      <c r="E164" s="124">
        <f>Cashflow!T27</f>
        <v>2165102.5607584929</v>
      </c>
      <c r="F164" s="124">
        <f>Cashflow!Y27</f>
        <v>2590595.4841610929</v>
      </c>
      <c r="G164" s="125">
        <f>Cashflow!AD27</f>
        <v>4952069.2144007571</v>
      </c>
      <c r="H164" s="6"/>
      <c r="I164" s="6"/>
      <c r="J164" s="17"/>
      <c r="K164" s="14"/>
      <c r="L164" s="14"/>
      <c r="M164" s="14"/>
      <c r="N164" s="14"/>
      <c r="O164" s="14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</row>
    <row r="165" spans="2:55" ht="13.5" thickBot="1" x14ac:dyDescent="0.25">
      <c r="B165" s="115" t="s">
        <v>27</v>
      </c>
      <c r="C165" s="116">
        <f>SUM(C163:C164)</f>
        <v>255565.47984436667</v>
      </c>
      <c r="D165" s="116">
        <f>Cashflow!R29</f>
        <v>2165102.5607584929</v>
      </c>
      <c r="E165" s="116">
        <f>Cashflow!W29</f>
        <v>2590595.4841610929</v>
      </c>
      <c r="F165" s="116">
        <f>Cashflow!AB29</f>
        <v>4952069.2144007571</v>
      </c>
      <c r="G165" s="117">
        <f>Cashflow!AG29</f>
        <v>14219084.044214107</v>
      </c>
      <c r="J165" s="8"/>
      <c r="K165" s="16"/>
      <c r="L165" s="16"/>
      <c r="M165" s="16"/>
      <c r="N165" s="16"/>
      <c r="O165" s="16"/>
    </row>
    <row r="166" spans="2:55" s="6" customFormat="1" ht="13.5" thickBot="1" x14ac:dyDescent="0.25">
      <c r="B166" s="126"/>
      <c r="C166" s="127">
        <f>C165-C173</f>
        <v>0</v>
      </c>
      <c r="D166" s="127">
        <f>D165-D173</f>
        <v>0</v>
      </c>
      <c r="E166" s="127">
        <f>E165-E173</f>
        <v>0</v>
      </c>
      <c r="F166" s="127">
        <f>F165-F173</f>
        <v>0</v>
      </c>
      <c r="G166" s="127">
        <f>G165-G173</f>
        <v>0</v>
      </c>
      <c r="H166" s="1"/>
      <c r="I166" s="1"/>
      <c r="J166" s="12"/>
      <c r="K166" s="14"/>
      <c r="L166" s="14"/>
      <c r="M166" s="14"/>
      <c r="N166" s="14"/>
      <c r="O166" s="14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2:55" x14ac:dyDescent="0.2">
      <c r="B167" s="501" t="s">
        <v>110</v>
      </c>
      <c r="C167" s="502"/>
      <c r="D167" s="502"/>
      <c r="E167" s="502"/>
      <c r="F167" s="502"/>
      <c r="G167" s="503"/>
      <c r="J167" s="12"/>
      <c r="K167" s="14"/>
      <c r="L167" s="14"/>
      <c r="M167" s="14"/>
      <c r="N167" s="14"/>
      <c r="O167" s="14"/>
    </row>
    <row r="168" spans="2:55" x14ac:dyDescent="0.2">
      <c r="B168" s="504" t="str">
        <f>B142</f>
        <v>XYZ Product, Inc.</v>
      </c>
      <c r="C168" s="505"/>
      <c r="D168" s="505"/>
      <c r="E168" s="505"/>
      <c r="F168" s="505"/>
      <c r="G168" s="506"/>
      <c r="J168" s="12"/>
      <c r="K168" s="18"/>
      <c r="L168" s="19"/>
      <c r="M168" s="14"/>
      <c r="N168" s="14"/>
      <c r="O168" s="14"/>
    </row>
    <row r="169" spans="2:55" x14ac:dyDescent="0.2">
      <c r="B169" s="510" t="s">
        <v>97</v>
      </c>
      <c r="C169" s="511"/>
      <c r="D169" s="511"/>
      <c r="E169" s="511"/>
      <c r="F169" s="511"/>
      <c r="G169" s="512"/>
      <c r="J169" s="12"/>
      <c r="K169" s="20"/>
      <c r="L169" s="19"/>
      <c r="M169" s="19"/>
      <c r="N169" s="19"/>
      <c r="O169" s="19"/>
    </row>
    <row r="170" spans="2:55" ht="13.5" thickBot="1" x14ac:dyDescent="0.25">
      <c r="B170" s="86"/>
      <c r="C170" s="87" t="s">
        <v>0</v>
      </c>
      <c r="D170" s="87" t="s">
        <v>1</v>
      </c>
      <c r="E170" s="87" t="s">
        <v>2</v>
      </c>
      <c r="F170" s="87" t="s">
        <v>3</v>
      </c>
      <c r="G170" s="88" t="s">
        <v>4</v>
      </c>
      <c r="J170" s="8"/>
      <c r="K170" s="20"/>
      <c r="L170" s="20"/>
      <c r="M170" s="20"/>
      <c r="N170" s="20"/>
      <c r="O170" s="20"/>
    </row>
    <row r="171" spans="2:55" x14ac:dyDescent="0.2">
      <c r="B171" s="89" t="s">
        <v>13</v>
      </c>
      <c r="C171" s="119"/>
      <c r="D171" s="119"/>
      <c r="E171" s="119"/>
      <c r="F171" s="119"/>
      <c r="G171" s="120"/>
      <c r="J171" s="8"/>
      <c r="K171" s="18"/>
      <c r="L171" s="20"/>
      <c r="M171" s="18"/>
      <c r="N171" s="18"/>
      <c r="O171" s="18"/>
    </row>
    <row r="172" spans="2:55" x14ac:dyDescent="0.2">
      <c r="B172" s="112" t="s">
        <v>14</v>
      </c>
      <c r="C172" s="113"/>
      <c r="D172" s="113"/>
      <c r="E172" s="113"/>
      <c r="F172" s="113"/>
      <c r="G172" s="114"/>
      <c r="J172" s="8"/>
      <c r="K172" s="7"/>
      <c r="L172" s="7"/>
      <c r="M172" s="7"/>
      <c r="N172" s="7"/>
      <c r="O172" s="7"/>
    </row>
    <row r="173" spans="2:55" x14ac:dyDescent="0.2">
      <c r="B173" s="106" t="s">
        <v>247</v>
      </c>
      <c r="C173" s="107">
        <f>'balance-sht'!M7</f>
        <v>255565.47984436658</v>
      </c>
      <c r="D173" s="107">
        <f>'balance-sht'!R7</f>
        <v>2165102.5607584929</v>
      </c>
      <c r="E173" s="107">
        <f>'balance-sht'!W7</f>
        <v>2590595.4841610924</v>
      </c>
      <c r="F173" s="107">
        <f>'balance-sht'!AB7</f>
        <v>4952069.2144007552</v>
      </c>
      <c r="G173" s="108">
        <f>'balance-sht'!AG7</f>
        <v>14219084.044214102</v>
      </c>
      <c r="J173" s="8"/>
      <c r="K173" s="7"/>
      <c r="L173" s="7"/>
      <c r="M173" s="7"/>
      <c r="N173" s="7"/>
      <c r="O173" s="7"/>
    </row>
    <row r="174" spans="2:55" ht="13.5" customHeight="1" x14ac:dyDescent="0.2">
      <c r="B174" s="106" t="s">
        <v>92</v>
      </c>
      <c r="C174" s="121">
        <f>'balance-sht'!M9</f>
        <v>37405.090581719203</v>
      </c>
      <c r="D174" s="121">
        <f>'balance-sht'!R9</f>
        <v>169564.58502192676</v>
      </c>
      <c r="E174" s="121">
        <f>'balance-sht'!W9</f>
        <v>457696.75499171368</v>
      </c>
      <c r="F174" s="121">
        <f>'balance-sht'!AB9</f>
        <v>979639.60142571409</v>
      </c>
      <c r="G174" s="122">
        <f>'balance-sht'!AG9</f>
        <v>1997623.1700324882</v>
      </c>
      <c r="J174" s="8"/>
      <c r="K174" s="16"/>
      <c r="L174" s="16"/>
      <c r="M174" s="16"/>
      <c r="N174" s="16"/>
      <c r="O174" s="16"/>
    </row>
    <row r="175" spans="2:55" ht="13.5" customHeight="1" x14ac:dyDescent="0.2">
      <c r="B175" s="106" t="s">
        <v>166</v>
      </c>
      <c r="C175" s="121">
        <f>'balance-sht'!M10</f>
        <v>85067.842849831912</v>
      </c>
      <c r="D175" s="121">
        <f>'balance-sht'!R10</f>
        <v>167397.43890220526</v>
      </c>
      <c r="E175" s="121">
        <f>'balance-sht'!W10</f>
        <v>338912.64674665919</v>
      </c>
      <c r="F175" s="121">
        <f>'balance-sht'!AB10</f>
        <v>881702.49936587783</v>
      </c>
      <c r="G175" s="122">
        <f>'balance-sht'!AG10</f>
        <v>1717476.3317292954</v>
      </c>
    </row>
    <row r="176" spans="2:55" x14ac:dyDescent="0.2">
      <c r="B176" s="106" t="s">
        <v>184</v>
      </c>
      <c r="C176" s="365">
        <f>'balance-sht'!M8</f>
        <v>0</v>
      </c>
      <c r="D176" s="365">
        <f>'balance-sht'!R8</f>
        <v>0</v>
      </c>
      <c r="E176" s="365">
        <f>'balance-sht'!W8</f>
        <v>0</v>
      </c>
      <c r="F176" s="365">
        <f>'balance-sht'!AB8</f>
        <v>0</v>
      </c>
      <c r="G176" s="366">
        <f>'balance-sht'!AG8</f>
        <v>0</v>
      </c>
    </row>
    <row r="177" spans="2:7" x14ac:dyDescent="0.2">
      <c r="B177" s="112" t="s">
        <v>181</v>
      </c>
      <c r="C177" s="128">
        <f>'balance-sht'!M11</f>
        <v>378038.4132759177</v>
      </c>
      <c r="D177" s="128">
        <f>'balance-sht'!R11</f>
        <v>2502064.5846826248</v>
      </c>
      <c r="E177" s="128">
        <f>'balance-sht'!W11</f>
        <v>3387204.8858994651</v>
      </c>
      <c r="F177" s="128">
        <f>'balance-sht'!AB11</f>
        <v>6813411.3151923474</v>
      </c>
      <c r="G177" s="129">
        <f>'balance-sht'!AG11</f>
        <v>17934183.545975886</v>
      </c>
    </row>
    <row r="178" spans="2:7" x14ac:dyDescent="0.2">
      <c r="B178" s="112" t="s">
        <v>98</v>
      </c>
      <c r="C178" s="128">
        <f>'balance-sht'!M19</f>
        <v>6666.6666666666661</v>
      </c>
      <c r="D178" s="128">
        <f>'balance-sht'!R19</f>
        <v>87777.777777777781</v>
      </c>
      <c r="E178" s="128">
        <f>'balance-sht'!W19</f>
        <v>77777.777777777781</v>
      </c>
      <c r="F178" s="128">
        <f>'balance-sht'!AB19</f>
        <v>80277.777777777781</v>
      </c>
      <c r="G178" s="129">
        <f>'balance-sht'!AG19</f>
        <v>77222.222222222219</v>
      </c>
    </row>
    <row r="179" spans="2:7" x14ac:dyDescent="0.2">
      <c r="B179" s="130" t="s">
        <v>15</v>
      </c>
      <c r="C179" s="124">
        <f>'balance-sht'!M21</f>
        <v>384705.07994258439</v>
      </c>
      <c r="D179" s="124">
        <f>'balance-sht'!R21</f>
        <v>2589842.3624604028</v>
      </c>
      <c r="E179" s="124">
        <f>'balance-sht'!W21</f>
        <v>3464982.6636772431</v>
      </c>
      <c r="F179" s="124">
        <f>'balance-sht'!AB21</f>
        <v>6893689.0929701254</v>
      </c>
      <c r="G179" s="125">
        <f>'balance-sht'!AG21</f>
        <v>18011405.76819811</v>
      </c>
    </row>
    <row r="180" spans="2:7" ht="13.5" customHeight="1" x14ac:dyDescent="0.2">
      <c r="B180" s="112" t="s">
        <v>315</v>
      </c>
      <c r="C180" s="497"/>
      <c r="D180" s="497"/>
      <c r="E180" s="497"/>
      <c r="F180" s="497"/>
      <c r="G180" s="498"/>
    </row>
    <row r="181" spans="2:7" x14ac:dyDescent="0.2">
      <c r="B181" s="112" t="s">
        <v>16</v>
      </c>
      <c r="C181" s="113"/>
      <c r="D181" s="113"/>
      <c r="E181" s="113"/>
      <c r="F181" s="113"/>
      <c r="G181" s="114"/>
    </row>
    <row r="182" spans="2:7" x14ac:dyDescent="0.2">
      <c r="B182" s="106" t="s">
        <v>20</v>
      </c>
      <c r="C182" s="121">
        <f>'balance-sht'!M25</f>
        <v>25386.696611265019</v>
      </c>
      <c r="D182" s="121">
        <f>'balance-sht'!R25</f>
        <v>58514.105402089765</v>
      </c>
      <c r="E182" s="121">
        <f>'balance-sht'!W25</f>
        <v>78394.000519559107</v>
      </c>
      <c r="F182" s="121">
        <f>'balance-sht'!AB25</f>
        <v>150041.65255740614</v>
      </c>
      <c r="G182" s="122">
        <f>'balance-sht'!AG25</f>
        <v>191155.05819626959</v>
      </c>
    </row>
    <row r="183" spans="2:7" x14ac:dyDescent="0.2">
      <c r="B183" s="106" t="s">
        <v>96</v>
      </c>
      <c r="C183" s="121">
        <f>'balance-sht'!M26</f>
        <v>13775</v>
      </c>
      <c r="D183" s="121">
        <f>'balance-sht'!R26</f>
        <v>42600.375</v>
      </c>
      <c r="E183" s="121">
        <f>'balance-sht'!W26</f>
        <v>60370.956249999996</v>
      </c>
      <c r="F183" s="121">
        <f>'balance-sht'!AB26</f>
        <v>75280.422500000001</v>
      </c>
      <c r="G183" s="122">
        <f>'balance-sht'!AG26</f>
        <v>79856.947393750001</v>
      </c>
    </row>
    <row r="184" spans="2:7" x14ac:dyDescent="0.2">
      <c r="B184" s="106" t="s">
        <v>182</v>
      </c>
      <c r="C184" s="121"/>
      <c r="D184" s="121"/>
      <c r="E184" s="121"/>
      <c r="F184" s="121"/>
      <c r="G184" s="122"/>
    </row>
    <row r="185" spans="2:7" x14ac:dyDescent="0.2">
      <c r="B185" s="112" t="s">
        <v>17</v>
      </c>
      <c r="C185" s="128">
        <f>'balance-sht'!M29</f>
        <v>39161.696611265019</v>
      </c>
      <c r="D185" s="128">
        <f>'balance-sht'!R29</f>
        <v>101114.48040208977</v>
      </c>
      <c r="E185" s="128">
        <f>'balance-sht'!W29</f>
        <v>138764.9567695591</v>
      </c>
      <c r="F185" s="128">
        <f>'balance-sht'!AB29</f>
        <v>225322.07505740615</v>
      </c>
      <c r="G185" s="129">
        <f>'balance-sht'!AG29</f>
        <v>271012.00559001957</v>
      </c>
    </row>
    <row r="186" spans="2:7" x14ac:dyDescent="0.2">
      <c r="B186" s="112"/>
      <c r="C186" s="497"/>
      <c r="D186" s="497"/>
      <c r="E186" s="497"/>
      <c r="F186" s="497"/>
      <c r="G186" s="498"/>
    </row>
    <row r="187" spans="2:7" x14ac:dyDescent="0.2">
      <c r="B187" s="112" t="str">
        <f>'balance-sht'!A31</f>
        <v>Long-term liabilities</v>
      </c>
      <c r="C187" s="128"/>
      <c r="D187" s="128"/>
      <c r="E187" s="128"/>
      <c r="F187" s="128"/>
      <c r="G187" s="129"/>
    </row>
    <row r="188" spans="2:7" x14ac:dyDescent="0.2">
      <c r="B188" s="106" t="str">
        <f>'balance-sht'!A32</f>
        <v>Long-terrm debt</v>
      </c>
      <c r="C188" s="365"/>
      <c r="D188" s="365"/>
      <c r="E188" s="365"/>
      <c r="F188" s="365"/>
      <c r="G188" s="366"/>
    </row>
    <row r="189" spans="2:7" x14ac:dyDescent="0.2">
      <c r="B189" s="106" t="str">
        <f>'balance-sht'!A33</f>
        <v>Total long-term liabilities</v>
      </c>
      <c r="C189" s="128"/>
      <c r="D189" s="128"/>
      <c r="E189" s="128"/>
      <c r="F189" s="128"/>
      <c r="G189" s="129"/>
    </row>
    <row r="190" spans="2:7" x14ac:dyDescent="0.2">
      <c r="B190" s="130" t="s">
        <v>156</v>
      </c>
      <c r="C190" s="124">
        <f>'balance-sht'!M35</f>
        <v>39161.696611265019</v>
      </c>
      <c r="D190" s="124">
        <f>'balance-sht'!R35</f>
        <v>101114.48040208977</v>
      </c>
      <c r="E190" s="124">
        <f>'balance-sht'!W35</f>
        <v>138764.9567695591</v>
      </c>
      <c r="F190" s="124">
        <f>'balance-sht'!AB35</f>
        <v>225322.07505740615</v>
      </c>
      <c r="G190" s="125">
        <f>'balance-sht'!AG35</f>
        <v>271012.00559001957</v>
      </c>
    </row>
    <row r="191" spans="2:7" x14ac:dyDescent="0.2">
      <c r="B191" s="112" t="s">
        <v>316</v>
      </c>
      <c r="C191" s="497"/>
      <c r="D191" s="497"/>
      <c r="E191" s="497"/>
      <c r="F191" s="497"/>
      <c r="G191" s="498"/>
    </row>
    <row r="192" spans="2:7" x14ac:dyDescent="0.2">
      <c r="B192" s="106" t="s">
        <v>186</v>
      </c>
      <c r="C192" s="121">
        <f>'balance-sht'!M38</f>
        <v>750000</v>
      </c>
      <c r="D192" s="121">
        <f>'balance-sht'!R38</f>
        <v>3250000</v>
      </c>
      <c r="E192" s="121">
        <f>'balance-sht'!W38</f>
        <v>3250000</v>
      </c>
      <c r="F192" s="121">
        <f>'balance-sht'!AB38</f>
        <v>3250000</v>
      </c>
      <c r="G192" s="122">
        <f>'balance-sht'!AG38</f>
        <v>3250000</v>
      </c>
    </row>
    <row r="193" spans="2:7" x14ac:dyDescent="0.2">
      <c r="B193" s="106" t="s">
        <v>187</v>
      </c>
      <c r="C193" s="121">
        <f>'balance-sht'!M39</f>
        <v>-404456.61666868068</v>
      </c>
      <c r="D193" s="121">
        <f>'balance-sht'!R39</f>
        <v>-761272.11794168712</v>
      </c>
      <c r="E193" s="121">
        <f>'balance-sht'!W39</f>
        <v>76217.706907684333</v>
      </c>
      <c r="F193" s="121">
        <f>'balance-sht'!AB39</f>
        <v>3418367.0179127199</v>
      </c>
      <c r="G193" s="122">
        <f>'balance-sht'!AG39</f>
        <v>14490393.76260809</v>
      </c>
    </row>
    <row r="194" spans="2:7" x14ac:dyDescent="0.2">
      <c r="B194" s="109" t="s">
        <v>142</v>
      </c>
      <c r="C194" s="121">
        <f>'balance-sht'!M40</f>
        <v>345543.38333131932</v>
      </c>
      <c r="D194" s="121">
        <f>'balance-sht'!R40</f>
        <v>2488727.8820583131</v>
      </c>
      <c r="E194" s="121">
        <f>'balance-sht'!W40</f>
        <v>3326217.7069076844</v>
      </c>
      <c r="F194" s="121">
        <f>'balance-sht'!AB40</f>
        <v>6668367.0179127194</v>
      </c>
      <c r="G194" s="122">
        <f>'balance-sht'!AG40</f>
        <v>17740393.762608089</v>
      </c>
    </row>
    <row r="195" spans="2:7" ht="13.5" thickBot="1" x14ac:dyDescent="0.25">
      <c r="B195" s="131" t="s">
        <v>317</v>
      </c>
      <c r="C195" s="499">
        <f>'balance-sht'!M42</f>
        <v>384705.07994258433</v>
      </c>
      <c r="D195" s="499">
        <f>'balance-sht'!R42</f>
        <v>2589842.3624604028</v>
      </c>
      <c r="E195" s="499">
        <f>'balance-sht'!W42</f>
        <v>3464982.6636772435</v>
      </c>
      <c r="F195" s="499">
        <f>'balance-sht'!AB42</f>
        <v>6893689.0929701254</v>
      </c>
      <c r="G195" s="500">
        <f>'balance-sht'!AG42</f>
        <v>18011405.768198106</v>
      </c>
    </row>
    <row r="196" spans="2:7" ht="16.5" customHeight="1" x14ac:dyDescent="0.2">
      <c r="B196" s="26"/>
    </row>
  </sheetData>
  <mergeCells count="32">
    <mergeCell ref="J149:O149"/>
    <mergeCell ref="J151:O151"/>
    <mergeCell ref="B169:G169"/>
    <mergeCell ref="B2:C2"/>
    <mergeCell ref="B55:G55"/>
    <mergeCell ref="B30:G30"/>
    <mergeCell ref="B32:G32"/>
    <mergeCell ref="B54:G54"/>
    <mergeCell ref="B31:G31"/>
    <mergeCell ref="B3:C3"/>
    <mergeCell ref="B4:C4"/>
    <mergeCell ref="B15:C15"/>
    <mergeCell ref="B16:C16"/>
    <mergeCell ref="B17:C17"/>
    <mergeCell ref="B73:G73"/>
    <mergeCell ref="B72:G72"/>
    <mergeCell ref="B56:G56"/>
    <mergeCell ref="B103:G103"/>
    <mergeCell ref="B102:G102"/>
    <mergeCell ref="B101:G101"/>
    <mergeCell ref="B88:G88"/>
    <mergeCell ref="B87:G87"/>
    <mergeCell ref="B74:G74"/>
    <mergeCell ref="B86:G86"/>
    <mergeCell ref="B115:G115"/>
    <mergeCell ref="B167:G167"/>
    <mergeCell ref="B168:G168"/>
    <mergeCell ref="B142:G142"/>
    <mergeCell ref="B116:G116"/>
    <mergeCell ref="B117:G117"/>
    <mergeCell ref="B141:G141"/>
    <mergeCell ref="B143:G143"/>
  </mergeCells>
  <phoneticPr fontId="0" type="noConversion"/>
  <printOptions gridLines="1" gridLinesSet="0"/>
  <pageMargins left="0.75" right="0.75" top="1" bottom="1" header="0.5" footer="0.5"/>
  <pageSetup orientation="landscape" horizontalDpi="300" r:id="rId1"/>
  <headerFooter alignWithMargins="0">
    <oddHeader>&amp;C&amp;A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642"/>
  <sheetViews>
    <sheetView zoomScaleNormal="100" workbookViewId="0">
      <pane xSplit="8" ySplit="4" topLeftCell="L5" activePane="bottomRight" state="frozen"/>
      <selection pane="topRight" activeCell="I1" sqref="I1"/>
      <selection pane="bottomLeft" activeCell="A5" sqref="A5"/>
      <selection pane="bottomRight" activeCell="L16" sqref="L16"/>
    </sheetView>
  </sheetViews>
  <sheetFormatPr defaultColWidth="9.140625" defaultRowHeight="12.75" x14ac:dyDescent="0.2"/>
  <cols>
    <col min="1" max="1" width="4.85546875" style="26" customWidth="1"/>
    <col min="2" max="2" width="41.5703125" style="26" bestFit="1" customWidth="1"/>
    <col min="3" max="3" width="8.85546875" style="26" bestFit="1" customWidth="1"/>
    <col min="4" max="4" width="9.5703125" style="26" bestFit="1" customWidth="1"/>
    <col min="5" max="7" width="8.85546875" style="26" bestFit="1" customWidth="1"/>
    <col min="8" max="8" width="22.85546875" style="452" bestFit="1" customWidth="1"/>
    <col min="9" max="16" width="9.42578125" style="26" customWidth="1"/>
    <col min="17" max="17" width="9.42578125" style="441" customWidth="1"/>
    <col min="18" max="20" width="9.42578125" style="26" customWidth="1"/>
    <col min="21" max="21" width="9.42578125" style="330" customWidth="1"/>
    <col min="22" max="29" width="9.42578125" style="26" customWidth="1"/>
    <col min="30" max="30" width="9.42578125" style="441" customWidth="1"/>
    <col min="31" max="33" width="9.42578125" style="26" customWidth="1"/>
    <col min="34" max="34" width="9.42578125" style="330" customWidth="1"/>
    <col min="35" max="42" width="9.42578125" style="26" customWidth="1"/>
    <col min="43" max="43" width="9.42578125" style="441" customWidth="1"/>
    <col min="44" max="46" width="9.42578125" style="26" customWidth="1"/>
    <col min="47" max="47" width="9.42578125" style="330" customWidth="1"/>
    <col min="48" max="48" width="9.42578125" style="26" customWidth="1"/>
    <col min="49" max="55" width="11.28515625" style="26" bestFit="1" customWidth="1"/>
    <col min="56" max="56" width="11.28515625" style="441" bestFit="1" customWidth="1"/>
    <col min="57" max="59" width="11.28515625" style="26" bestFit="1" customWidth="1"/>
    <col min="60" max="60" width="12.42578125" style="330" bestFit="1" customWidth="1"/>
    <col min="61" max="68" width="11.28515625" style="26" bestFit="1" customWidth="1"/>
    <col min="69" max="69" width="11.28515625" style="441" bestFit="1" customWidth="1"/>
    <col min="70" max="72" width="11.28515625" style="26" bestFit="1" customWidth="1"/>
    <col min="73" max="73" width="12.42578125" style="330" bestFit="1" customWidth="1"/>
    <col min="74" max="74" width="9.140625" style="26"/>
    <col min="75" max="75" width="10.42578125" style="26" bestFit="1" customWidth="1"/>
    <col min="76" max="16384" width="9.140625" style="26"/>
  </cols>
  <sheetData>
    <row r="1" spans="1:93" s="46" customFormat="1" x14ac:dyDescent="0.2">
      <c r="H1" s="446"/>
      <c r="I1" s="45" t="s">
        <v>76</v>
      </c>
      <c r="J1" s="45" t="s">
        <v>77</v>
      </c>
      <c r="K1" s="45" t="s">
        <v>78</v>
      </c>
      <c r="L1" s="45" t="s">
        <v>79</v>
      </c>
      <c r="M1" s="45" t="s">
        <v>80</v>
      </c>
      <c r="N1" s="45" t="s">
        <v>81</v>
      </c>
      <c r="O1" s="45" t="s">
        <v>82</v>
      </c>
      <c r="P1" s="45" t="s">
        <v>83</v>
      </c>
      <c r="Q1" s="45" t="s">
        <v>84</v>
      </c>
      <c r="R1" s="45" t="s">
        <v>85</v>
      </c>
      <c r="S1" s="45" t="s">
        <v>86</v>
      </c>
      <c r="T1" s="45" t="s">
        <v>87</v>
      </c>
      <c r="U1" s="45" t="s">
        <v>9</v>
      </c>
      <c r="V1" s="45" t="s">
        <v>76</v>
      </c>
      <c r="W1" s="45" t="s">
        <v>77</v>
      </c>
      <c r="X1" s="45" t="s">
        <v>78</v>
      </c>
      <c r="Y1" s="45" t="s">
        <v>79</v>
      </c>
      <c r="Z1" s="45" t="s">
        <v>80</v>
      </c>
      <c r="AA1" s="45" t="s">
        <v>81</v>
      </c>
      <c r="AB1" s="45" t="s">
        <v>82</v>
      </c>
      <c r="AC1" s="45" t="s">
        <v>83</v>
      </c>
      <c r="AD1" s="45" t="s">
        <v>84</v>
      </c>
      <c r="AE1" s="45" t="s">
        <v>85</v>
      </c>
      <c r="AF1" s="45" t="s">
        <v>86</v>
      </c>
      <c r="AG1" s="45" t="s">
        <v>87</v>
      </c>
      <c r="AH1" s="45" t="s">
        <v>9</v>
      </c>
      <c r="AI1" s="45" t="s">
        <v>76</v>
      </c>
      <c r="AJ1" s="45" t="s">
        <v>77</v>
      </c>
      <c r="AK1" s="45" t="s">
        <v>78</v>
      </c>
      <c r="AL1" s="45" t="s">
        <v>79</v>
      </c>
      <c r="AM1" s="45" t="s">
        <v>80</v>
      </c>
      <c r="AN1" s="45" t="s">
        <v>81</v>
      </c>
      <c r="AO1" s="45" t="s">
        <v>82</v>
      </c>
      <c r="AP1" s="45" t="s">
        <v>83</v>
      </c>
      <c r="AQ1" s="45" t="s">
        <v>84</v>
      </c>
      <c r="AR1" s="45" t="s">
        <v>85</v>
      </c>
      <c r="AS1" s="45" t="s">
        <v>86</v>
      </c>
      <c r="AT1" s="45" t="s">
        <v>87</v>
      </c>
      <c r="AU1" s="45" t="s">
        <v>9</v>
      </c>
      <c r="AV1" s="45" t="s">
        <v>76</v>
      </c>
      <c r="AW1" s="45" t="s">
        <v>77</v>
      </c>
      <c r="AX1" s="45" t="s">
        <v>78</v>
      </c>
      <c r="AY1" s="45" t="s">
        <v>79</v>
      </c>
      <c r="AZ1" s="45" t="s">
        <v>80</v>
      </c>
      <c r="BA1" s="45" t="s">
        <v>81</v>
      </c>
      <c r="BB1" s="45" t="s">
        <v>82</v>
      </c>
      <c r="BC1" s="45" t="s">
        <v>83</v>
      </c>
      <c r="BD1" s="45" t="s">
        <v>84</v>
      </c>
      <c r="BE1" s="45" t="s">
        <v>85</v>
      </c>
      <c r="BF1" s="45" t="s">
        <v>86</v>
      </c>
      <c r="BG1" s="45" t="s">
        <v>87</v>
      </c>
      <c r="BH1" s="45" t="s">
        <v>9</v>
      </c>
      <c r="BI1" s="45" t="s">
        <v>76</v>
      </c>
      <c r="BJ1" s="45" t="s">
        <v>77</v>
      </c>
      <c r="BK1" s="45" t="s">
        <v>78</v>
      </c>
      <c r="BL1" s="45" t="s">
        <v>79</v>
      </c>
      <c r="BM1" s="45" t="s">
        <v>80</v>
      </c>
      <c r="BN1" s="45" t="s">
        <v>81</v>
      </c>
      <c r="BO1" s="45" t="s">
        <v>82</v>
      </c>
      <c r="BP1" s="45" t="s">
        <v>83</v>
      </c>
      <c r="BQ1" s="45" t="s">
        <v>84</v>
      </c>
      <c r="BR1" s="45" t="s">
        <v>85</v>
      </c>
      <c r="BS1" s="45" t="s">
        <v>86</v>
      </c>
      <c r="BT1" s="45" t="s">
        <v>87</v>
      </c>
      <c r="BU1" s="45" t="s">
        <v>9</v>
      </c>
    </row>
    <row r="2" spans="1:93" s="46" customFormat="1" x14ac:dyDescent="0.2">
      <c r="H2" s="446"/>
      <c r="I2" s="45" t="s">
        <v>0</v>
      </c>
      <c r="J2" s="45" t="s">
        <v>0</v>
      </c>
      <c r="K2" s="45" t="s">
        <v>0</v>
      </c>
      <c r="L2" s="45" t="s">
        <v>0</v>
      </c>
      <c r="M2" s="45" t="s">
        <v>0</v>
      </c>
      <c r="N2" s="45" t="s">
        <v>0</v>
      </c>
      <c r="O2" s="45" t="s">
        <v>0</v>
      </c>
      <c r="P2" s="45" t="s">
        <v>0</v>
      </c>
      <c r="Q2" s="45" t="s">
        <v>0</v>
      </c>
      <c r="R2" s="45" t="s">
        <v>0</v>
      </c>
      <c r="S2" s="45" t="s">
        <v>0</v>
      </c>
      <c r="T2" s="45" t="s">
        <v>0</v>
      </c>
      <c r="U2" s="45" t="s">
        <v>0</v>
      </c>
      <c r="V2" s="45" t="s">
        <v>1</v>
      </c>
      <c r="W2" s="45" t="str">
        <f>V2</f>
        <v>Year 2</v>
      </c>
      <c r="X2" s="45" t="str">
        <f t="shared" ref="X2:AG2" si="0">W2</f>
        <v>Year 2</v>
      </c>
      <c r="Y2" s="45" t="str">
        <f t="shared" si="0"/>
        <v>Year 2</v>
      </c>
      <c r="Z2" s="45" t="str">
        <f t="shared" si="0"/>
        <v>Year 2</v>
      </c>
      <c r="AA2" s="45" t="str">
        <f t="shared" si="0"/>
        <v>Year 2</v>
      </c>
      <c r="AB2" s="45" t="str">
        <f t="shared" si="0"/>
        <v>Year 2</v>
      </c>
      <c r="AC2" s="45" t="str">
        <f t="shared" si="0"/>
        <v>Year 2</v>
      </c>
      <c r="AD2" s="45" t="str">
        <f t="shared" si="0"/>
        <v>Year 2</v>
      </c>
      <c r="AE2" s="45" t="str">
        <f t="shared" si="0"/>
        <v>Year 2</v>
      </c>
      <c r="AF2" s="45" t="str">
        <f t="shared" si="0"/>
        <v>Year 2</v>
      </c>
      <c r="AG2" s="45" t="str">
        <f t="shared" si="0"/>
        <v>Year 2</v>
      </c>
      <c r="AH2" s="45" t="s">
        <v>1</v>
      </c>
      <c r="AI2" s="45" t="s">
        <v>2</v>
      </c>
      <c r="AJ2" s="45" t="str">
        <f>AI2</f>
        <v>Year 3</v>
      </c>
      <c r="AK2" s="45" t="str">
        <f t="shared" ref="AK2:AT2" si="1">AJ2</f>
        <v>Year 3</v>
      </c>
      <c r="AL2" s="45" t="str">
        <f t="shared" si="1"/>
        <v>Year 3</v>
      </c>
      <c r="AM2" s="45" t="str">
        <f t="shared" si="1"/>
        <v>Year 3</v>
      </c>
      <c r="AN2" s="45" t="str">
        <f t="shared" si="1"/>
        <v>Year 3</v>
      </c>
      <c r="AO2" s="45" t="str">
        <f t="shared" si="1"/>
        <v>Year 3</v>
      </c>
      <c r="AP2" s="45" t="str">
        <f t="shared" si="1"/>
        <v>Year 3</v>
      </c>
      <c r="AQ2" s="45" t="str">
        <f t="shared" si="1"/>
        <v>Year 3</v>
      </c>
      <c r="AR2" s="45" t="str">
        <f t="shared" si="1"/>
        <v>Year 3</v>
      </c>
      <c r="AS2" s="45" t="str">
        <f t="shared" si="1"/>
        <v>Year 3</v>
      </c>
      <c r="AT2" s="45" t="str">
        <f t="shared" si="1"/>
        <v>Year 3</v>
      </c>
      <c r="AU2" s="45" t="s">
        <v>2</v>
      </c>
      <c r="AV2" s="45" t="s">
        <v>3</v>
      </c>
      <c r="AW2" s="45" t="str">
        <f>AV2</f>
        <v>Year 4</v>
      </c>
      <c r="AX2" s="45" t="str">
        <f t="shared" ref="AX2:BG2" si="2">AW2</f>
        <v>Year 4</v>
      </c>
      <c r="AY2" s="45" t="str">
        <f t="shared" si="2"/>
        <v>Year 4</v>
      </c>
      <c r="AZ2" s="45" t="str">
        <f t="shared" si="2"/>
        <v>Year 4</v>
      </c>
      <c r="BA2" s="45" t="str">
        <f t="shared" si="2"/>
        <v>Year 4</v>
      </c>
      <c r="BB2" s="45" t="str">
        <f t="shared" si="2"/>
        <v>Year 4</v>
      </c>
      <c r="BC2" s="45" t="str">
        <f t="shared" si="2"/>
        <v>Year 4</v>
      </c>
      <c r="BD2" s="45" t="str">
        <f t="shared" si="2"/>
        <v>Year 4</v>
      </c>
      <c r="BE2" s="45" t="str">
        <f t="shared" si="2"/>
        <v>Year 4</v>
      </c>
      <c r="BF2" s="45" t="str">
        <f t="shared" si="2"/>
        <v>Year 4</v>
      </c>
      <c r="BG2" s="45" t="str">
        <f t="shared" si="2"/>
        <v>Year 4</v>
      </c>
      <c r="BH2" s="45" t="s">
        <v>3</v>
      </c>
      <c r="BI2" s="45" t="s">
        <v>4</v>
      </c>
      <c r="BJ2" s="45" t="str">
        <f>BI2</f>
        <v>Year 5</v>
      </c>
      <c r="BK2" s="45" t="str">
        <f t="shared" ref="BK2:BT2" si="3">BJ2</f>
        <v>Year 5</v>
      </c>
      <c r="BL2" s="45" t="str">
        <f t="shared" si="3"/>
        <v>Year 5</v>
      </c>
      <c r="BM2" s="45" t="str">
        <f t="shared" si="3"/>
        <v>Year 5</v>
      </c>
      <c r="BN2" s="45" t="str">
        <f t="shared" si="3"/>
        <v>Year 5</v>
      </c>
      <c r="BO2" s="45" t="str">
        <f t="shared" si="3"/>
        <v>Year 5</v>
      </c>
      <c r="BP2" s="45" t="str">
        <f t="shared" si="3"/>
        <v>Year 5</v>
      </c>
      <c r="BQ2" s="45" t="str">
        <f t="shared" si="3"/>
        <v>Year 5</v>
      </c>
      <c r="BR2" s="45" t="str">
        <f t="shared" si="3"/>
        <v>Year 5</v>
      </c>
      <c r="BS2" s="45" t="str">
        <f t="shared" si="3"/>
        <v>Year 5</v>
      </c>
      <c r="BT2" s="45" t="str">
        <f t="shared" si="3"/>
        <v>Year 5</v>
      </c>
      <c r="BU2" s="45" t="s">
        <v>4</v>
      </c>
    </row>
    <row r="3" spans="1:93" s="196" customFormat="1" x14ac:dyDescent="0.2">
      <c r="H3" s="447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15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15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15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15"/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15"/>
    </row>
    <row r="4" spans="1:93" s="196" customFormat="1" x14ac:dyDescent="0.2">
      <c r="B4" s="24"/>
      <c r="H4" s="44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15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15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15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15"/>
      <c r="BI4" s="378"/>
      <c r="BJ4" s="378"/>
      <c r="BK4" s="378"/>
      <c r="BL4" s="378"/>
      <c r="BM4" s="378"/>
      <c r="BN4" s="378"/>
      <c r="BO4" s="378"/>
      <c r="BP4" s="378"/>
      <c r="BQ4" s="378"/>
      <c r="BR4" s="378"/>
      <c r="BS4" s="378"/>
      <c r="BT4" s="378"/>
      <c r="BU4" s="315"/>
    </row>
    <row r="5" spans="1:93" s="380" customFormat="1" ht="15.95" customHeight="1" x14ac:dyDescent="0.2">
      <c r="B5" s="381" t="s">
        <v>212</v>
      </c>
      <c r="C5" s="379" t="s">
        <v>268</v>
      </c>
      <c r="D5" s="379" t="s">
        <v>269</v>
      </c>
      <c r="E5" s="379" t="s">
        <v>2</v>
      </c>
      <c r="F5" s="379" t="s">
        <v>3</v>
      </c>
      <c r="G5" s="379" t="s">
        <v>4</v>
      </c>
      <c r="H5" s="384"/>
      <c r="U5" s="330"/>
      <c r="AH5" s="385"/>
      <c r="AU5" s="315"/>
      <c r="BH5" s="315"/>
      <c r="BU5" s="315"/>
      <c r="BV5" s="378"/>
      <c r="BW5" s="378"/>
      <c r="BX5" s="378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78"/>
      <c r="CK5" s="378"/>
      <c r="CL5" s="378"/>
      <c r="CM5" s="378"/>
      <c r="CN5" s="378"/>
      <c r="CO5" s="378"/>
    </row>
    <row r="6" spans="1:93" s="380" customFormat="1" ht="15.95" customHeight="1" x14ac:dyDescent="0.2">
      <c r="A6" s="386"/>
      <c r="B6" s="381" t="s">
        <v>221</v>
      </c>
      <c r="C6" s="387">
        <v>0.1</v>
      </c>
      <c r="D6" s="388">
        <v>0.12</v>
      </c>
      <c r="E6" s="388">
        <v>0.1</v>
      </c>
      <c r="F6" s="388">
        <v>0.06</v>
      </c>
      <c r="G6" s="388">
        <v>0.04</v>
      </c>
      <c r="H6" s="384" t="s">
        <v>168</v>
      </c>
      <c r="I6" s="191">
        <v>50</v>
      </c>
      <c r="J6" s="191">
        <f t="shared" ref="J6:T6" si="4">I6*(1+$C6)</f>
        <v>55.000000000000007</v>
      </c>
      <c r="K6" s="191">
        <f t="shared" si="4"/>
        <v>60.500000000000014</v>
      </c>
      <c r="L6" s="191">
        <f t="shared" si="4"/>
        <v>66.550000000000026</v>
      </c>
      <c r="M6" s="191">
        <f t="shared" si="4"/>
        <v>73.205000000000041</v>
      </c>
      <c r="N6" s="191">
        <f t="shared" si="4"/>
        <v>80.525500000000051</v>
      </c>
      <c r="O6" s="191">
        <f t="shared" si="4"/>
        <v>88.578050000000061</v>
      </c>
      <c r="P6" s="191">
        <f t="shared" si="4"/>
        <v>97.435855000000075</v>
      </c>
      <c r="Q6" s="191">
        <f t="shared" si="4"/>
        <v>107.1794405000001</v>
      </c>
      <c r="R6" s="191">
        <f t="shared" si="4"/>
        <v>117.89738455000011</v>
      </c>
      <c r="S6" s="191">
        <f t="shared" si="4"/>
        <v>129.68712300500013</v>
      </c>
      <c r="T6" s="191">
        <f t="shared" si="4"/>
        <v>142.65583530550015</v>
      </c>
      <c r="U6" s="389">
        <f>SUM(I6:T6)</f>
        <v>1069.2141883605007</v>
      </c>
      <c r="V6" s="191">
        <f>T6*(1+$D6)</f>
        <v>159.77453554216018</v>
      </c>
      <c r="W6" s="191">
        <f>V6*(1+$D6)</f>
        <v>178.94747980721942</v>
      </c>
      <c r="X6" s="191">
        <f t="shared" ref="X6:AG6" si="5">V6*(1+$D6)</f>
        <v>178.94747980721942</v>
      </c>
      <c r="Y6" s="191">
        <f t="shared" si="5"/>
        <v>200.42117738408578</v>
      </c>
      <c r="Z6" s="191">
        <f t="shared" si="5"/>
        <v>200.42117738408578</v>
      </c>
      <c r="AA6" s="191">
        <f t="shared" si="5"/>
        <v>224.4717186701761</v>
      </c>
      <c r="AB6" s="191">
        <f t="shared" si="5"/>
        <v>224.4717186701761</v>
      </c>
      <c r="AC6" s="191">
        <f t="shared" si="5"/>
        <v>251.40832491059726</v>
      </c>
      <c r="AD6" s="191">
        <f t="shared" si="5"/>
        <v>251.40832491059726</v>
      </c>
      <c r="AE6" s="191">
        <f t="shared" si="5"/>
        <v>281.57732389986893</v>
      </c>
      <c r="AF6" s="191">
        <f t="shared" si="5"/>
        <v>281.57732389986893</v>
      </c>
      <c r="AG6" s="191">
        <f t="shared" si="5"/>
        <v>315.36660276785324</v>
      </c>
      <c r="AH6" s="389">
        <f t="shared" ref="AH6" si="6">SUM(V6:AG6)</f>
        <v>2748.7931876539087</v>
      </c>
      <c r="AI6" s="191">
        <f>AG6*(1+$D6)</f>
        <v>353.21059509999566</v>
      </c>
      <c r="AJ6" s="191">
        <f>AI6*(1+$D6)</f>
        <v>395.59586651199515</v>
      </c>
      <c r="AK6" s="191">
        <f t="shared" ref="AK6:AT6" si="7">AI6*(1+$D6)</f>
        <v>395.59586651199515</v>
      </c>
      <c r="AL6" s="191">
        <f t="shared" si="7"/>
        <v>443.06737049343462</v>
      </c>
      <c r="AM6" s="191">
        <f t="shared" si="7"/>
        <v>443.06737049343462</v>
      </c>
      <c r="AN6" s="191">
        <f t="shared" si="7"/>
        <v>496.23545495264682</v>
      </c>
      <c r="AO6" s="191">
        <f t="shared" si="7"/>
        <v>496.23545495264682</v>
      </c>
      <c r="AP6" s="191">
        <f t="shared" si="7"/>
        <v>555.78370954696447</v>
      </c>
      <c r="AQ6" s="191">
        <f t="shared" si="7"/>
        <v>555.78370954696447</v>
      </c>
      <c r="AR6" s="191">
        <f t="shared" si="7"/>
        <v>622.47775469260023</v>
      </c>
      <c r="AS6" s="191">
        <f t="shared" si="7"/>
        <v>622.47775469260023</v>
      </c>
      <c r="AT6" s="191">
        <f t="shared" si="7"/>
        <v>697.17508525571236</v>
      </c>
      <c r="AU6" s="389">
        <f t="shared" ref="AU6" si="8">SUM(AI6:AT6)</f>
        <v>6076.7059927509908</v>
      </c>
      <c r="AV6" s="191">
        <f>AT6*(1+$D6)</f>
        <v>780.83609548639788</v>
      </c>
      <c r="AW6" s="191">
        <f>AV6*(1+$D6)</f>
        <v>874.53642694476571</v>
      </c>
      <c r="AX6" s="191">
        <f t="shared" ref="AX6:BG6" si="9">AV6*(1+$D6)</f>
        <v>874.53642694476571</v>
      </c>
      <c r="AY6" s="191">
        <f t="shared" si="9"/>
        <v>979.48079817813766</v>
      </c>
      <c r="AZ6" s="191">
        <f t="shared" si="9"/>
        <v>979.48079817813766</v>
      </c>
      <c r="BA6" s="191">
        <f t="shared" si="9"/>
        <v>1097.0184939595142</v>
      </c>
      <c r="BB6" s="191">
        <f t="shared" si="9"/>
        <v>1097.0184939595142</v>
      </c>
      <c r="BC6" s="191">
        <f t="shared" si="9"/>
        <v>1228.660713234656</v>
      </c>
      <c r="BD6" s="191">
        <f t="shared" si="9"/>
        <v>1228.660713234656</v>
      </c>
      <c r="BE6" s="191">
        <f t="shared" si="9"/>
        <v>1376.0999988228148</v>
      </c>
      <c r="BF6" s="191">
        <f t="shared" si="9"/>
        <v>1376.0999988228148</v>
      </c>
      <c r="BG6" s="191">
        <f t="shared" si="9"/>
        <v>1541.2319986815528</v>
      </c>
      <c r="BH6" s="389">
        <f t="shared" ref="BH6" si="10">SUM(AV6:BG6)</f>
        <v>13433.660956447728</v>
      </c>
      <c r="BI6" s="191">
        <f>BG6*(1+$D6)</f>
        <v>1726.1798385233392</v>
      </c>
      <c r="BJ6" s="191">
        <f>BI6*(1+$D6)</f>
        <v>1933.32141914614</v>
      </c>
      <c r="BK6" s="191">
        <f t="shared" ref="BK6:BT6" si="11">BI6*(1+$D6)</f>
        <v>1933.32141914614</v>
      </c>
      <c r="BL6" s="191">
        <f t="shared" si="11"/>
        <v>2165.3199894436771</v>
      </c>
      <c r="BM6" s="191">
        <f t="shared" si="11"/>
        <v>2165.3199894436771</v>
      </c>
      <c r="BN6" s="191">
        <f t="shared" si="11"/>
        <v>2425.1583881769184</v>
      </c>
      <c r="BO6" s="191">
        <f t="shared" si="11"/>
        <v>2425.1583881769184</v>
      </c>
      <c r="BP6" s="191">
        <f t="shared" si="11"/>
        <v>2716.1773947581487</v>
      </c>
      <c r="BQ6" s="191">
        <f t="shared" si="11"/>
        <v>2716.1773947581487</v>
      </c>
      <c r="BR6" s="191">
        <f t="shared" si="11"/>
        <v>3042.1186821291267</v>
      </c>
      <c r="BS6" s="191">
        <f t="shared" si="11"/>
        <v>3042.1186821291267</v>
      </c>
      <c r="BT6" s="191">
        <f t="shared" si="11"/>
        <v>3407.1729239846222</v>
      </c>
      <c r="BU6" s="389">
        <f t="shared" ref="BU6" si="12">SUM(BI6:BT6)</f>
        <v>29697.544509815983</v>
      </c>
      <c r="BX6" s="378"/>
      <c r="BY6" s="378"/>
      <c r="BZ6" s="378"/>
      <c r="CA6" s="378"/>
      <c r="CB6" s="378"/>
      <c r="CC6" s="378"/>
      <c r="CD6" s="378"/>
      <c r="CE6" s="378"/>
      <c r="CF6" s="378"/>
      <c r="CG6" s="378"/>
      <c r="CH6" s="378"/>
      <c r="CI6" s="378"/>
      <c r="CJ6" s="378"/>
      <c r="CK6" s="378"/>
      <c r="CL6" s="378"/>
      <c r="CM6" s="378"/>
      <c r="CN6" s="378"/>
      <c r="CO6" s="378"/>
    </row>
    <row r="7" spans="1:93" s="380" customFormat="1" ht="15.95" customHeight="1" x14ac:dyDescent="0.2">
      <c r="A7" s="386"/>
      <c r="B7" s="381"/>
      <c r="C7" s="390"/>
      <c r="D7" s="390"/>
      <c r="E7" s="390"/>
      <c r="F7" s="391"/>
      <c r="G7" s="390"/>
      <c r="H7" s="384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389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389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389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389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389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</row>
    <row r="8" spans="1:93" s="380" customFormat="1" ht="15.95" customHeight="1" x14ac:dyDescent="0.2">
      <c r="B8" s="381" t="s">
        <v>208</v>
      </c>
      <c r="C8" s="382"/>
      <c r="D8" s="382"/>
      <c r="E8" s="382"/>
      <c r="F8" s="382"/>
      <c r="G8" s="383"/>
      <c r="H8" s="384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389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389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389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389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389"/>
      <c r="BV8" s="378"/>
      <c r="BW8" s="378"/>
      <c r="BX8" s="378"/>
      <c r="BY8" s="378"/>
      <c r="BZ8" s="378"/>
      <c r="CA8" s="378"/>
      <c r="CB8" s="378"/>
      <c r="CC8" s="378"/>
      <c r="CD8" s="378"/>
      <c r="CE8" s="378"/>
      <c r="CF8" s="378"/>
      <c r="CG8" s="378"/>
      <c r="CH8" s="378"/>
      <c r="CI8" s="378"/>
      <c r="CJ8" s="378"/>
      <c r="CK8" s="378"/>
      <c r="CL8" s="378"/>
      <c r="CM8" s="378"/>
      <c r="CN8" s="378"/>
      <c r="CO8" s="378"/>
    </row>
    <row r="9" spans="1:93" s="380" customFormat="1" ht="15.95" customHeight="1" x14ac:dyDescent="0.2">
      <c r="A9" s="386"/>
      <c r="B9" s="381" t="s">
        <v>221</v>
      </c>
      <c r="C9" s="387">
        <v>0.14000000000000001</v>
      </c>
      <c r="D9" s="388">
        <v>0.16</v>
      </c>
      <c r="E9" s="388">
        <v>0.1</v>
      </c>
      <c r="F9" s="388">
        <v>0.06</v>
      </c>
      <c r="G9" s="388">
        <v>0.04</v>
      </c>
      <c r="H9" s="384" t="s">
        <v>168</v>
      </c>
      <c r="I9" s="191">
        <v>75</v>
      </c>
      <c r="J9" s="191">
        <f>I9*(1+$C9)</f>
        <v>85.500000000000014</v>
      </c>
      <c r="K9" s="191">
        <f t="shared" ref="K9:T9" si="13">J9*(1+$C9)</f>
        <v>97.470000000000027</v>
      </c>
      <c r="L9" s="191">
        <f t="shared" si="13"/>
        <v>111.11580000000005</v>
      </c>
      <c r="M9" s="191">
        <f t="shared" si="13"/>
        <v>126.67201200000007</v>
      </c>
      <c r="N9" s="191">
        <f t="shared" si="13"/>
        <v>144.40609368000008</v>
      </c>
      <c r="O9" s="191">
        <f t="shared" si="13"/>
        <v>164.62294679520011</v>
      </c>
      <c r="P9" s="191">
        <f t="shared" si="13"/>
        <v>187.67015934652815</v>
      </c>
      <c r="Q9" s="191">
        <f t="shared" si="13"/>
        <v>213.94398165504211</v>
      </c>
      <c r="R9" s="191">
        <f t="shared" si="13"/>
        <v>243.89613908674804</v>
      </c>
      <c r="S9" s="191">
        <f t="shared" si="13"/>
        <v>278.04159855889282</v>
      </c>
      <c r="T9" s="191">
        <f t="shared" si="13"/>
        <v>316.96742235713782</v>
      </c>
      <c r="U9" s="389">
        <f>SUM(I9:T9)</f>
        <v>2045.3061534795493</v>
      </c>
      <c r="V9" s="191">
        <f>T9*(1+$D9)</f>
        <v>367.68220993427985</v>
      </c>
      <c r="W9" s="191">
        <f>V9*(1+$D9)</f>
        <v>426.5113635237646</v>
      </c>
      <c r="X9" s="191">
        <f t="shared" ref="X9:AG9" si="14">V9*(1+$D9)</f>
        <v>426.5113635237646</v>
      </c>
      <c r="Y9" s="191">
        <f t="shared" si="14"/>
        <v>494.75318168756689</v>
      </c>
      <c r="Z9" s="191">
        <f t="shared" si="14"/>
        <v>494.75318168756689</v>
      </c>
      <c r="AA9" s="191">
        <f t="shared" si="14"/>
        <v>573.91369075757757</v>
      </c>
      <c r="AB9" s="191">
        <f t="shared" si="14"/>
        <v>573.91369075757757</v>
      </c>
      <c r="AC9" s="191">
        <f t="shared" si="14"/>
        <v>665.73988127878988</v>
      </c>
      <c r="AD9" s="191">
        <f t="shared" si="14"/>
        <v>665.73988127878988</v>
      </c>
      <c r="AE9" s="191">
        <f t="shared" si="14"/>
        <v>772.25826228339622</v>
      </c>
      <c r="AF9" s="191">
        <f t="shared" si="14"/>
        <v>772.25826228339622</v>
      </c>
      <c r="AG9" s="191">
        <f t="shared" si="14"/>
        <v>895.8195842487396</v>
      </c>
      <c r="AH9" s="389">
        <f t="shared" ref="AH9" si="15">SUM(V9:AG9)</f>
        <v>7129.854553245209</v>
      </c>
      <c r="AI9" s="191">
        <f>AG9*(1+$E9)</f>
        <v>985.40154267361368</v>
      </c>
      <c r="AJ9" s="191">
        <f>AI9*(1+$E9)</f>
        <v>1083.9416969409751</v>
      </c>
      <c r="AK9" s="191">
        <f t="shared" ref="AK9:AT9" si="16">AI9*(1+$E9)</f>
        <v>1083.9416969409751</v>
      </c>
      <c r="AL9" s="191">
        <f t="shared" si="16"/>
        <v>1192.3358666350728</v>
      </c>
      <c r="AM9" s="191">
        <f t="shared" si="16"/>
        <v>1192.3358666350728</v>
      </c>
      <c r="AN9" s="191">
        <f t="shared" si="16"/>
        <v>1311.5694532985801</v>
      </c>
      <c r="AO9" s="191">
        <f t="shared" si="16"/>
        <v>1311.5694532985801</v>
      </c>
      <c r="AP9" s="191">
        <f t="shared" si="16"/>
        <v>1442.7263986284383</v>
      </c>
      <c r="AQ9" s="191">
        <f t="shared" si="16"/>
        <v>1442.7263986284383</v>
      </c>
      <c r="AR9" s="191">
        <f t="shared" si="16"/>
        <v>1586.9990384912824</v>
      </c>
      <c r="AS9" s="191">
        <f t="shared" si="16"/>
        <v>1586.9990384912824</v>
      </c>
      <c r="AT9" s="191">
        <f t="shared" si="16"/>
        <v>1745.6989423404107</v>
      </c>
      <c r="AU9" s="389">
        <f t="shared" ref="AU9" si="17">SUM(AI9:AT9)</f>
        <v>15966.245393002719</v>
      </c>
      <c r="AV9" s="191">
        <f>AT9*(1+$F9)</f>
        <v>1850.4408788808355</v>
      </c>
      <c r="AW9" s="191">
        <f>AV9*(1+$F9)</f>
        <v>1961.4673316136857</v>
      </c>
      <c r="AX9" s="191">
        <f t="shared" ref="AX9:BG9" si="18">AV9*(1+$F9)</f>
        <v>1961.4673316136857</v>
      </c>
      <c r="AY9" s="191">
        <f t="shared" si="18"/>
        <v>2079.1553715105069</v>
      </c>
      <c r="AZ9" s="191">
        <f t="shared" si="18"/>
        <v>2079.1553715105069</v>
      </c>
      <c r="BA9" s="191">
        <f t="shared" si="18"/>
        <v>2203.9046938011375</v>
      </c>
      <c r="BB9" s="191">
        <f t="shared" si="18"/>
        <v>2203.9046938011375</v>
      </c>
      <c r="BC9" s="191">
        <f t="shared" si="18"/>
        <v>2336.1389754292059</v>
      </c>
      <c r="BD9" s="191">
        <f t="shared" si="18"/>
        <v>2336.1389754292059</v>
      </c>
      <c r="BE9" s="191">
        <f t="shared" si="18"/>
        <v>2476.3073139549583</v>
      </c>
      <c r="BF9" s="191">
        <f t="shared" si="18"/>
        <v>2476.3073139549583</v>
      </c>
      <c r="BG9" s="191">
        <f t="shared" si="18"/>
        <v>2624.885752792256</v>
      </c>
      <c r="BH9" s="389">
        <f t="shared" ref="BH9" si="19">SUM(AV9:BG9)</f>
        <v>26589.274004292085</v>
      </c>
      <c r="BI9" s="191">
        <f>BG9*(1+$G9)</f>
        <v>2729.8811829039464</v>
      </c>
      <c r="BJ9" s="191">
        <f>BI9*(1+$G9)</f>
        <v>2839.0764302201042</v>
      </c>
      <c r="BK9" s="191">
        <f t="shared" ref="BK9:BT9" si="20">BI9*(1+$G9)</f>
        <v>2839.0764302201042</v>
      </c>
      <c r="BL9" s="191">
        <f t="shared" si="20"/>
        <v>2952.6394874289085</v>
      </c>
      <c r="BM9" s="191">
        <f t="shared" si="20"/>
        <v>2952.6394874289085</v>
      </c>
      <c r="BN9" s="191">
        <f t="shared" si="20"/>
        <v>3070.7450669260652</v>
      </c>
      <c r="BO9" s="191">
        <f t="shared" si="20"/>
        <v>3070.7450669260652</v>
      </c>
      <c r="BP9" s="191">
        <f t="shared" si="20"/>
        <v>3193.5748696031078</v>
      </c>
      <c r="BQ9" s="191">
        <f t="shared" si="20"/>
        <v>3193.5748696031078</v>
      </c>
      <c r="BR9" s="191">
        <f t="shared" si="20"/>
        <v>3321.317864387232</v>
      </c>
      <c r="BS9" s="191">
        <f t="shared" si="20"/>
        <v>3321.317864387232</v>
      </c>
      <c r="BT9" s="191">
        <f t="shared" si="20"/>
        <v>3454.1705789627213</v>
      </c>
      <c r="BU9" s="389">
        <f t="shared" ref="BU9" si="21">SUM(BI9:BT9)</f>
        <v>36938.759198997504</v>
      </c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78"/>
      <c r="CJ9" s="378"/>
      <c r="CK9" s="378"/>
      <c r="CL9" s="378"/>
      <c r="CM9" s="378"/>
      <c r="CN9" s="378"/>
      <c r="CO9" s="378"/>
    </row>
    <row r="10" spans="1:93" s="196" customFormat="1" ht="15.95" customHeight="1" x14ac:dyDescent="0.2">
      <c r="B10" s="392"/>
      <c r="C10" s="393"/>
      <c r="D10" s="393"/>
      <c r="E10" s="393"/>
      <c r="F10" s="393"/>
      <c r="G10" s="393"/>
      <c r="H10" s="384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389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389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389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389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389"/>
      <c r="BV10" s="380"/>
      <c r="BW10" s="380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</row>
    <row r="11" spans="1:93" s="380" customFormat="1" ht="15.95" customHeight="1" x14ac:dyDescent="0.2">
      <c r="B11" s="394" t="s">
        <v>211</v>
      </c>
      <c r="C11" s="382"/>
      <c r="D11" s="382"/>
      <c r="E11" s="382"/>
      <c r="F11" s="382"/>
      <c r="G11" s="383"/>
      <c r="H11" s="384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389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389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389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389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389"/>
      <c r="BW11" s="378"/>
      <c r="BX11" s="378"/>
      <c r="BY11" s="378"/>
      <c r="BZ11" s="378"/>
      <c r="CA11" s="378"/>
      <c r="CB11" s="378"/>
      <c r="CC11" s="378"/>
      <c r="CD11" s="378"/>
      <c r="CE11" s="378"/>
      <c r="CF11" s="378"/>
      <c r="CG11" s="378"/>
      <c r="CH11" s="378"/>
      <c r="CI11" s="378"/>
      <c r="CJ11" s="378"/>
      <c r="CK11" s="378"/>
      <c r="CL11" s="378"/>
      <c r="CM11" s="378"/>
      <c r="CN11" s="378"/>
      <c r="CO11" s="378"/>
    </row>
    <row r="12" spans="1:93" s="380" customFormat="1" ht="15.95" customHeight="1" x14ac:dyDescent="0.2">
      <c r="A12" s="386"/>
      <c r="B12" s="381" t="s">
        <v>205</v>
      </c>
      <c r="C12" s="387">
        <v>0.12</v>
      </c>
      <c r="D12" s="388">
        <v>0.14000000000000001</v>
      </c>
      <c r="E12" s="388">
        <v>0.08</v>
      </c>
      <c r="F12" s="388">
        <v>0.04</v>
      </c>
      <c r="G12" s="388">
        <v>0.03</v>
      </c>
      <c r="H12" s="384" t="s">
        <v>168</v>
      </c>
      <c r="I12" s="186">
        <v>4</v>
      </c>
      <c r="J12" s="186">
        <f t="shared" ref="J12:T12" si="22">I12*(1+$C12)</f>
        <v>4.4800000000000004</v>
      </c>
      <c r="K12" s="186">
        <f t="shared" si="22"/>
        <v>5.0176000000000007</v>
      </c>
      <c r="L12" s="186">
        <f t="shared" si="22"/>
        <v>5.6197120000000016</v>
      </c>
      <c r="M12" s="186">
        <f t="shared" si="22"/>
        <v>6.2940774400000024</v>
      </c>
      <c r="N12" s="186">
        <f t="shared" si="22"/>
        <v>7.0493667328000029</v>
      </c>
      <c r="O12" s="186">
        <f t="shared" si="22"/>
        <v>7.8952907407360042</v>
      </c>
      <c r="P12" s="186">
        <f t="shared" si="22"/>
        <v>8.8427256296243257</v>
      </c>
      <c r="Q12" s="186">
        <f t="shared" si="22"/>
        <v>9.9038527051792453</v>
      </c>
      <c r="R12" s="186">
        <f t="shared" si="22"/>
        <v>11.092315029800757</v>
      </c>
      <c r="S12" s="186">
        <f t="shared" si="22"/>
        <v>12.423392833376848</v>
      </c>
      <c r="T12" s="186">
        <f t="shared" si="22"/>
        <v>13.914199973382072</v>
      </c>
      <c r="U12" s="389">
        <f t="shared" ref="U12:U13" si="23">SUM(I13:T13)</f>
        <v>386.13013233959703</v>
      </c>
      <c r="V12" s="186">
        <f>T12*(1+$C12)</f>
        <v>15.583903970187922</v>
      </c>
      <c r="W12" s="186">
        <f>V12*(1+$C12)</f>
        <v>17.453972446610475</v>
      </c>
      <c r="X12" s="186">
        <f>W12*(1+$C12)</f>
        <v>19.548449140203733</v>
      </c>
      <c r="Y12" s="186">
        <f>X12*(1+$C12)</f>
        <v>21.894263037028182</v>
      </c>
      <c r="Z12" s="186">
        <f>Y12*(1+$C12)</f>
        <v>24.521574601471567</v>
      </c>
      <c r="AA12" s="186">
        <f>Z12*(1+$C12)</f>
        <v>27.464163553648156</v>
      </c>
      <c r="AB12" s="186">
        <f t="shared" ref="AB12:AG12" si="24">AA12*(1+$D12)</f>
        <v>31.309146451158902</v>
      </c>
      <c r="AC12" s="186">
        <f t="shared" si="24"/>
        <v>35.692426954321149</v>
      </c>
      <c r="AD12" s="186">
        <f t="shared" si="24"/>
        <v>40.689366727926114</v>
      </c>
      <c r="AE12" s="186">
        <f t="shared" si="24"/>
        <v>46.385878069835776</v>
      </c>
      <c r="AF12" s="186">
        <f t="shared" si="24"/>
        <v>52.879900999612794</v>
      </c>
      <c r="AG12" s="186">
        <f t="shared" si="24"/>
        <v>60.283087139558589</v>
      </c>
      <c r="AH12" s="389">
        <f>SUM(V12:AG12)</f>
        <v>393.70613309156334</v>
      </c>
      <c r="AI12" s="186">
        <f>AG12*(1+$E12)</f>
        <v>65.105734110723276</v>
      </c>
      <c r="AJ12" s="186">
        <f t="shared" ref="AJ12:AT12" si="25">AI12*(1+$E12)</f>
        <v>70.314192839581139</v>
      </c>
      <c r="AK12" s="186">
        <f t="shared" si="25"/>
        <v>75.939328266747637</v>
      </c>
      <c r="AL12" s="186">
        <f t="shared" si="25"/>
        <v>82.014474528087447</v>
      </c>
      <c r="AM12" s="186">
        <f t="shared" si="25"/>
        <v>88.575632490334442</v>
      </c>
      <c r="AN12" s="186">
        <f t="shared" si="25"/>
        <v>95.661683089561208</v>
      </c>
      <c r="AO12" s="186">
        <f t="shared" si="25"/>
        <v>103.31461773672611</v>
      </c>
      <c r="AP12" s="186">
        <f t="shared" si="25"/>
        <v>111.57978715566421</v>
      </c>
      <c r="AQ12" s="186">
        <f t="shared" si="25"/>
        <v>120.50617012811735</v>
      </c>
      <c r="AR12" s="186">
        <f t="shared" si="25"/>
        <v>130.14666373836675</v>
      </c>
      <c r="AS12" s="186">
        <f t="shared" si="25"/>
        <v>140.55839683743611</v>
      </c>
      <c r="AT12" s="186">
        <f t="shared" si="25"/>
        <v>151.803068584431</v>
      </c>
      <c r="AU12" s="389">
        <f t="shared" ref="AU12" si="26">SUM(AI12:AT12)</f>
        <v>1235.5197495057766</v>
      </c>
      <c r="AV12" s="186">
        <f>AT12*(1+$E12)</f>
        <v>163.9473140711855</v>
      </c>
      <c r="AW12" s="186">
        <f t="shared" ref="AW12:BG12" si="27">AV12*(1+$E12)</f>
        <v>177.06309919688036</v>
      </c>
      <c r="AX12" s="186">
        <f t="shared" si="27"/>
        <v>191.2281471326308</v>
      </c>
      <c r="AY12" s="186">
        <f t="shared" si="27"/>
        <v>206.52639890324127</v>
      </c>
      <c r="AZ12" s="186">
        <f t="shared" si="27"/>
        <v>223.04851081550058</v>
      </c>
      <c r="BA12" s="186">
        <f t="shared" si="27"/>
        <v>240.89239168074064</v>
      </c>
      <c r="BB12" s="186">
        <f t="shared" si="27"/>
        <v>260.1637830151999</v>
      </c>
      <c r="BC12" s="186">
        <f t="shared" si="27"/>
        <v>280.9768856564159</v>
      </c>
      <c r="BD12" s="186">
        <f t="shared" si="27"/>
        <v>303.4550365089292</v>
      </c>
      <c r="BE12" s="186">
        <f t="shared" si="27"/>
        <v>327.73143942964356</v>
      </c>
      <c r="BF12" s="186">
        <f t="shared" si="27"/>
        <v>353.94995458401507</v>
      </c>
      <c r="BG12" s="186">
        <f t="shared" si="27"/>
        <v>382.26595095073628</v>
      </c>
      <c r="BH12" s="389">
        <f>BG12</f>
        <v>382.26595095073628</v>
      </c>
      <c r="BI12" s="186">
        <f>BG12*(1+$E12)</f>
        <v>412.84722702679522</v>
      </c>
      <c r="BJ12" s="186">
        <f t="shared" ref="BJ12:BT12" si="28">BI12*(1+$E12)</f>
        <v>445.87500518893887</v>
      </c>
      <c r="BK12" s="186">
        <f t="shared" si="28"/>
        <v>481.54500560405404</v>
      </c>
      <c r="BL12" s="186">
        <f t="shared" si="28"/>
        <v>520.06860605237841</v>
      </c>
      <c r="BM12" s="186">
        <f t="shared" si="28"/>
        <v>561.67409453656876</v>
      </c>
      <c r="BN12" s="186">
        <f t="shared" si="28"/>
        <v>606.60802209949429</v>
      </c>
      <c r="BO12" s="186">
        <f t="shared" si="28"/>
        <v>655.13666386745388</v>
      </c>
      <c r="BP12" s="186">
        <f t="shared" si="28"/>
        <v>707.54759697685029</v>
      </c>
      <c r="BQ12" s="186">
        <f t="shared" si="28"/>
        <v>764.15140473499832</v>
      </c>
      <c r="BR12" s="186">
        <f t="shared" si="28"/>
        <v>825.28351711379821</v>
      </c>
      <c r="BS12" s="186">
        <f t="shared" si="28"/>
        <v>891.30619848290212</v>
      </c>
      <c r="BT12" s="186">
        <f t="shared" si="28"/>
        <v>962.61069436153434</v>
      </c>
      <c r="BU12" s="389">
        <f>BT12</f>
        <v>962.61069436153434</v>
      </c>
      <c r="BV12" s="395"/>
      <c r="BW12" s="395"/>
      <c r="BX12" s="395"/>
      <c r="BY12" s="396"/>
      <c r="BZ12" s="378"/>
      <c r="CA12" s="378"/>
      <c r="CB12" s="378"/>
      <c r="CC12" s="378"/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/>
      <c r="CO12" s="378"/>
    </row>
    <row r="13" spans="1:93" s="380" customFormat="1" ht="15.95" customHeight="1" x14ac:dyDescent="0.2">
      <c r="A13" s="386"/>
      <c r="B13" s="381" t="s">
        <v>259</v>
      </c>
      <c r="C13" s="397">
        <v>4</v>
      </c>
      <c r="D13" s="397">
        <v>5</v>
      </c>
      <c r="E13" s="397">
        <v>6</v>
      </c>
      <c r="F13" s="397">
        <v>7</v>
      </c>
      <c r="G13" s="397">
        <v>8</v>
      </c>
      <c r="H13" s="384" t="s">
        <v>204</v>
      </c>
      <c r="I13" s="186">
        <f>I12*$C$13</f>
        <v>16</v>
      </c>
      <c r="J13" s="186">
        <f t="shared" ref="J13:T13" si="29">J12*$C$13</f>
        <v>17.920000000000002</v>
      </c>
      <c r="K13" s="186">
        <f t="shared" si="29"/>
        <v>20.070400000000003</v>
      </c>
      <c r="L13" s="186">
        <f t="shared" si="29"/>
        <v>22.478848000000006</v>
      </c>
      <c r="M13" s="186">
        <f t="shared" si="29"/>
        <v>25.176309760000009</v>
      </c>
      <c r="N13" s="186">
        <f t="shared" si="29"/>
        <v>28.197466931200012</v>
      </c>
      <c r="O13" s="186">
        <f t="shared" si="29"/>
        <v>31.581162962944017</v>
      </c>
      <c r="P13" s="186">
        <f t="shared" si="29"/>
        <v>35.370902518497303</v>
      </c>
      <c r="Q13" s="186">
        <f t="shared" si="29"/>
        <v>39.615410820716981</v>
      </c>
      <c r="R13" s="186">
        <f t="shared" si="29"/>
        <v>44.369260119203027</v>
      </c>
      <c r="S13" s="186">
        <f t="shared" si="29"/>
        <v>49.693571333507393</v>
      </c>
      <c r="T13" s="186">
        <f t="shared" si="29"/>
        <v>55.656799893528287</v>
      </c>
      <c r="U13" s="389">
        <f t="shared" si="23"/>
        <v>19.306506616979853</v>
      </c>
      <c r="V13" s="186">
        <f>V12*$D$13</f>
        <v>77.919519850939608</v>
      </c>
      <c r="W13" s="186">
        <f t="shared" ref="W13:AG13" si="30">W12*$D$13</f>
        <v>87.269862233052379</v>
      </c>
      <c r="X13" s="186">
        <f t="shared" si="30"/>
        <v>97.74224570101866</v>
      </c>
      <c r="Y13" s="186">
        <f t="shared" si="30"/>
        <v>109.47131518514091</v>
      </c>
      <c r="Z13" s="186">
        <f t="shared" si="30"/>
        <v>122.60787300735784</v>
      </c>
      <c r="AA13" s="186">
        <f t="shared" si="30"/>
        <v>137.32081776824077</v>
      </c>
      <c r="AB13" s="186">
        <f t="shared" si="30"/>
        <v>156.54573225579452</v>
      </c>
      <c r="AC13" s="186">
        <f t="shared" si="30"/>
        <v>178.46213477160575</v>
      </c>
      <c r="AD13" s="186">
        <f t="shared" si="30"/>
        <v>203.44683363963057</v>
      </c>
      <c r="AE13" s="186">
        <f t="shared" si="30"/>
        <v>231.92939034917887</v>
      </c>
      <c r="AF13" s="186">
        <f t="shared" si="30"/>
        <v>264.39950499806395</v>
      </c>
      <c r="AG13" s="186">
        <f t="shared" si="30"/>
        <v>301.41543569779293</v>
      </c>
      <c r="AH13" s="389">
        <f t="shared" ref="AH13:AH27" si="31">SUM(V13:AG13)</f>
        <v>1968.5306654578169</v>
      </c>
      <c r="AI13" s="186">
        <f>AI12*$E$13</f>
        <v>390.63440466433963</v>
      </c>
      <c r="AJ13" s="186">
        <f t="shared" ref="AJ13:AT13" si="32">AJ12*$E$13</f>
        <v>421.88515703748681</v>
      </c>
      <c r="AK13" s="186">
        <f t="shared" si="32"/>
        <v>455.63596960048585</v>
      </c>
      <c r="AL13" s="186">
        <f t="shared" si="32"/>
        <v>492.08684716852468</v>
      </c>
      <c r="AM13" s="186">
        <f t="shared" si="32"/>
        <v>531.45379494200665</v>
      </c>
      <c r="AN13" s="186">
        <f t="shared" si="32"/>
        <v>573.97009853736722</v>
      </c>
      <c r="AO13" s="186">
        <f t="shared" si="32"/>
        <v>619.88770642035661</v>
      </c>
      <c r="AP13" s="186">
        <f t="shared" si="32"/>
        <v>669.47872293398518</v>
      </c>
      <c r="AQ13" s="186">
        <f t="shared" si="32"/>
        <v>723.03702076870411</v>
      </c>
      <c r="AR13" s="186">
        <f t="shared" si="32"/>
        <v>780.87998243020047</v>
      </c>
      <c r="AS13" s="186">
        <f t="shared" si="32"/>
        <v>843.35038102461658</v>
      </c>
      <c r="AT13" s="186">
        <f t="shared" si="32"/>
        <v>910.81841150658602</v>
      </c>
      <c r="AU13" s="389">
        <f t="shared" ref="AU13:AU27" si="33">SUM(AI13:AT13)</f>
        <v>7413.1184970346594</v>
      </c>
      <c r="AV13" s="186">
        <f>AV12*$F$13</f>
        <v>1147.6311984982985</v>
      </c>
      <c r="AW13" s="186">
        <f t="shared" ref="AW13:BG13" si="34">AW12*$F$13</f>
        <v>1239.4416943781625</v>
      </c>
      <c r="AX13" s="186">
        <f t="shared" si="34"/>
        <v>1338.5970299284156</v>
      </c>
      <c r="AY13" s="186">
        <f t="shared" si="34"/>
        <v>1445.684792322689</v>
      </c>
      <c r="AZ13" s="186">
        <f t="shared" si="34"/>
        <v>1561.3395757085041</v>
      </c>
      <c r="BA13" s="186">
        <f t="shared" si="34"/>
        <v>1686.2467417651844</v>
      </c>
      <c r="BB13" s="186">
        <f t="shared" si="34"/>
        <v>1821.1464811063993</v>
      </c>
      <c r="BC13" s="186">
        <f t="shared" si="34"/>
        <v>1966.8381995949112</v>
      </c>
      <c r="BD13" s="186">
        <f t="shared" si="34"/>
        <v>2124.1852555625046</v>
      </c>
      <c r="BE13" s="186">
        <f t="shared" si="34"/>
        <v>2294.1200760075048</v>
      </c>
      <c r="BF13" s="186">
        <f t="shared" si="34"/>
        <v>2477.6496820881057</v>
      </c>
      <c r="BG13" s="186">
        <f t="shared" si="34"/>
        <v>2675.8616566551541</v>
      </c>
      <c r="BH13" s="389">
        <f t="shared" ref="BH13:BH27" si="35">SUM(AV13:BG13)</f>
        <v>21778.74238361583</v>
      </c>
      <c r="BI13" s="186">
        <f>BI12*$G$13</f>
        <v>3302.7778162143618</v>
      </c>
      <c r="BJ13" s="186">
        <f t="shared" ref="BJ13:BT13" si="36">BJ12*$G$13</f>
        <v>3567.000041511511</v>
      </c>
      <c r="BK13" s="186">
        <f t="shared" si="36"/>
        <v>3852.3600448324323</v>
      </c>
      <c r="BL13" s="186">
        <f t="shared" si="36"/>
        <v>4160.5488484190273</v>
      </c>
      <c r="BM13" s="186">
        <f t="shared" si="36"/>
        <v>4493.3927562925501</v>
      </c>
      <c r="BN13" s="186">
        <f t="shared" si="36"/>
        <v>4852.8641767959543</v>
      </c>
      <c r="BO13" s="186">
        <f t="shared" si="36"/>
        <v>5241.093310939631</v>
      </c>
      <c r="BP13" s="186">
        <f t="shared" si="36"/>
        <v>5660.3807758148023</v>
      </c>
      <c r="BQ13" s="186">
        <f t="shared" si="36"/>
        <v>6113.2112378799866</v>
      </c>
      <c r="BR13" s="186">
        <f t="shared" si="36"/>
        <v>6602.2681369103857</v>
      </c>
      <c r="BS13" s="186">
        <f t="shared" si="36"/>
        <v>7130.4495878632169</v>
      </c>
      <c r="BT13" s="186">
        <f t="shared" si="36"/>
        <v>7700.8855548922747</v>
      </c>
      <c r="BU13" s="389">
        <f t="shared" ref="BU13:BU27" si="37">SUM(BI13:BT13)</f>
        <v>62677.232288366133</v>
      </c>
      <c r="BV13" s="395"/>
      <c r="BW13" s="395"/>
      <c r="BX13" s="395"/>
      <c r="BY13" s="395"/>
      <c r="BZ13" s="395"/>
      <c r="CA13" s="395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8"/>
    </row>
    <row r="14" spans="1:93" s="380" customFormat="1" ht="15.95" customHeight="1" x14ac:dyDescent="0.2">
      <c r="B14" s="398" t="s">
        <v>287</v>
      </c>
      <c r="C14" s="387">
        <v>0.05</v>
      </c>
      <c r="D14" s="387">
        <v>0.04</v>
      </c>
      <c r="E14" s="387">
        <v>0.03</v>
      </c>
      <c r="F14" s="387">
        <v>0.03</v>
      </c>
      <c r="G14" s="387">
        <v>0.03</v>
      </c>
      <c r="H14" s="384" t="s">
        <v>226</v>
      </c>
      <c r="I14" s="191">
        <f t="shared" ref="I14:I20" si="38">I$13*$C14</f>
        <v>0.8</v>
      </c>
      <c r="J14" s="191">
        <f t="shared" ref="J14:T20" si="39">J$13*$C14</f>
        <v>0.89600000000000013</v>
      </c>
      <c r="K14" s="191">
        <f t="shared" si="39"/>
        <v>1.0035200000000002</v>
      </c>
      <c r="L14" s="191">
        <f t="shared" si="39"/>
        <v>1.1239424000000005</v>
      </c>
      <c r="M14" s="191">
        <f t="shared" si="39"/>
        <v>1.2588154880000006</v>
      </c>
      <c r="N14" s="191">
        <f t="shared" si="39"/>
        <v>1.4098733465600006</v>
      </c>
      <c r="O14" s="191">
        <f t="shared" si="39"/>
        <v>1.579058148147201</v>
      </c>
      <c r="P14" s="191">
        <f t="shared" si="39"/>
        <v>1.7685451259248652</v>
      </c>
      <c r="Q14" s="191">
        <f t="shared" si="39"/>
        <v>1.9807705410358492</v>
      </c>
      <c r="R14" s="191">
        <f t="shared" si="39"/>
        <v>2.2184630059601513</v>
      </c>
      <c r="S14" s="191">
        <f t="shared" si="39"/>
        <v>2.4846785666753699</v>
      </c>
      <c r="T14" s="191">
        <f t="shared" si="39"/>
        <v>2.7828399946764146</v>
      </c>
      <c r="U14" s="389">
        <f t="shared" ref="U14" si="40">SUM(I14:T14)</f>
        <v>19.306506616979853</v>
      </c>
      <c r="V14" s="191">
        <f t="shared" ref="V14:V26" si="41">V$13*$D14</f>
        <v>3.1167807940375845</v>
      </c>
      <c r="W14" s="191">
        <f t="shared" ref="W14:AG26" si="42">W$13*$D14</f>
        <v>3.490794489322095</v>
      </c>
      <c r="X14" s="191">
        <f t="shared" si="42"/>
        <v>3.9096898280407464</v>
      </c>
      <c r="Y14" s="191">
        <f t="shared" si="42"/>
        <v>4.3788526074056362</v>
      </c>
      <c r="Z14" s="191">
        <f t="shared" si="42"/>
        <v>4.9043149202943139</v>
      </c>
      <c r="AA14" s="191">
        <f t="shared" si="42"/>
        <v>5.4928327107296306</v>
      </c>
      <c r="AB14" s="191">
        <f t="shared" si="42"/>
        <v>6.2618292902317805</v>
      </c>
      <c r="AC14" s="191">
        <f t="shared" si="42"/>
        <v>7.1384853908642301</v>
      </c>
      <c r="AD14" s="191">
        <f t="shared" si="42"/>
        <v>8.1378733455852235</v>
      </c>
      <c r="AE14" s="191">
        <f t="shared" si="42"/>
        <v>9.277175613967156</v>
      </c>
      <c r="AF14" s="191">
        <f t="shared" si="42"/>
        <v>10.575980199922558</v>
      </c>
      <c r="AG14" s="191">
        <f t="shared" si="42"/>
        <v>12.056617427911718</v>
      </c>
      <c r="AH14" s="389">
        <f t="shared" si="31"/>
        <v>78.74122661831268</v>
      </c>
      <c r="AI14" s="191">
        <f t="shared" ref="AI14:AI26" si="43">AI$13*$E14</f>
        <v>11.719032139930189</v>
      </c>
      <c r="AJ14" s="191">
        <f t="shared" ref="AJ14:AT26" si="44">AJ$13*$E14</f>
        <v>12.656554711124604</v>
      </c>
      <c r="AK14" s="191">
        <f t="shared" si="44"/>
        <v>13.669079088014575</v>
      </c>
      <c r="AL14" s="191">
        <f t="shared" si="44"/>
        <v>14.76260541505574</v>
      </c>
      <c r="AM14" s="191">
        <f t="shared" si="44"/>
        <v>15.943613848260199</v>
      </c>
      <c r="AN14" s="191">
        <f t="shared" si="44"/>
        <v>17.219102956121016</v>
      </c>
      <c r="AO14" s="191">
        <f t="shared" si="44"/>
        <v>18.596631192610698</v>
      </c>
      <c r="AP14" s="191">
        <f t="shared" si="44"/>
        <v>20.084361688019555</v>
      </c>
      <c r="AQ14" s="191">
        <f t="shared" si="44"/>
        <v>21.691110623061121</v>
      </c>
      <c r="AR14" s="191">
        <f t="shared" si="44"/>
        <v>23.426399472906013</v>
      </c>
      <c r="AS14" s="191">
        <f t="shared" si="44"/>
        <v>25.300511430738496</v>
      </c>
      <c r="AT14" s="191">
        <f t="shared" si="44"/>
        <v>27.324552345197578</v>
      </c>
      <c r="AU14" s="389">
        <f t="shared" si="33"/>
        <v>222.39355491103979</v>
      </c>
      <c r="AV14" s="191">
        <f t="shared" ref="AV14:AV26" si="45">AV$13*$F14</f>
        <v>34.428935954948955</v>
      </c>
      <c r="AW14" s="191">
        <f t="shared" ref="AW14:BG26" si="46">AW$13*$F14</f>
        <v>37.183250831344871</v>
      </c>
      <c r="AX14" s="191">
        <f t="shared" si="46"/>
        <v>40.157910897852467</v>
      </c>
      <c r="AY14" s="191">
        <f t="shared" si="46"/>
        <v>43.370543769680665</v>
      </c>
      <c r="AZ14" s="191">
        <f t="shared" si="46"/>
        <v>46.840187271255118</v>
      </c>
      <c r="BA14" s="191">
        <f t="shared" si="46"/>
        <v>50.587402252955528</v>
      </c>
      <c r="BB14" s="191">
        <f t="shared" si="46"/>
        <v>54.634394433191979</v>
      </c>
      <c r="BC14" s="191">
        <f t="shared" si="46"/>
        <v>59.005145987847335</v>
      </c>
      <c r="BD14" s="191">
        <f t="shared" si="46"/>
        <v>63.725557666875133</v>
      </c>
      <c r="BE14" s="191">
        <f t="shared" si="46"/>
        <v>68.823602280225145</v>
      </c>
      <c r="BF14" s="191">
        <f t="shared" si="46"/>
        <v>74.329490462643165</v>
      </c>
      <c r="BG14" s="191">
        <f t="shared" si="46"/>
        <v>80.275849699654614</v>
      </c>
      <c r="BH14" s="389">
        <f t="shared" si="35"/>
        <v>653.36227150847503</v>
      </c>
      <c r="BI14" s="191">
        <f t="shared" ref="BI14:BI26" si="47">BI$13*$G14</f>
        <v>99.083334486430857</v>
      </c>
      <c r="BJ14" s="191">
        <f t="shared" ref="BJ14:BT26" si="48">BJ$13*$G14</f>
        <v>107.01000124534532</v>
      </c>
      <c r="BK14" s="191">
        <f t="shared" si="48"/>
        <v>115.57080134497296</v>
      </c>
      <c r="BL14" s="191">
        <f t="shared" si="48"/>
        <v>124.81646545257081</v>
      </c>
      <c r="BM14" s="191">
        <f t="shared" si="48"/>
        <v>134.80178268877648</v>
      </c>
      <c r="BN14" s="191">
        <f t="shared" si="48"/>
        <v>145.58592530387861</v>
      </c>
      <c r="BO14" s="191">
        <f t="shared" si="48"/>
        <v>157.23279932818892</v>
      </c>
      <c r="BP14" s="191">
        <f t="shared" si="48"/>
        <v>169.81142327444405</v>
      </c>
      <c r="BQ14" s="191">
        <f t="shared" si="48"/>
        <v>183.39633713639958</v>
      </c>
      <c r="BR14" s="191">
        <f t="shared" si="48"/>
        <v>198.06804410731155</v>
      </c>
      <c r="BS14" s="191">
        <f t="shared" si="48"/>
        <v>213.9134876358965</v>
      </c>
      <c r="BT14" s="191">
        <f t="shared" si="48"/>
        <v>231.02656664676823</v>
      </c>
      <c r="BU14" s="389">
        <f t="shared" si="37"/>
        <v>1880.3169686509839</v>
      </c>
      <c r="BV14" s="395"/>
      <c r="BW14" s="395"/>
      <c r="BX14" s="378"/>
      <c r="BY14" s="378"/>
      <c r="BZ14" s="378"/>
      <c r="CA14" s="378"/>
      <c r="CB14" s="378"/>
      <c r="CC14" s="378"/>
      <c r="CD14" s="378"/>
      <c r="CE14" s="378"/>
      <c r="CF14" s="378"/>
      <c r="CG14" s="378"/>
      <c r="CH14" s="378"/>
      <c r="CI14" s="378"/>
      <c r="CJ14" s="378"/>
      <c r="CK14" s="378"/>
      <c r="CL14" s="378"/>
      <c r="CM14" s="378"/>
      <c r="CN14" s="378"/>
      <c r="CO14" s="378"/>
    </row>
    <row r="15" spans="1:93" s="380" customFormat="1" ht="15.95" customHeight="1" x14ac:dyDescent="0.2">
      <c r="B15" s="398" t="s">
        <v>288</v>
      </c>
      <c r="C15" s="387">
        <v>0.15</v>
      </c>
      <c r="D15" s="387">
        <v>0.11</v>
      </c>
      <c r="E15" s="387">
        <v>0.1</v>
      </c>
      <c r="F15" s="387">
        <v>0.1</v>
      </c>
      <c r="G15" s="387">
        <v>0.1</v>
      </c>
      <c r="H15" s="384" t="s">
        <v>226</v>
      </c>
      <c r="I15" s="191">
        <f t="shared" si="38"/>
        <v>2.4</v>
      </c>
      <c r="J15" s="191">
        <f t="shared" si="39"/>
        <v>2.6880000000000002</v>
      </c>
      <c r="K15" s="191">
        <f t="shared" si="39"/>
        <v>3.0105600000000003</v>
      </c>
      <c r="L15" s="191">
        <f t="shared" si="39"/>
        <v>3.3718272000000007</v>
      </c>
      <c r="M15" s="191">
        <f t="shared" si="39"/>
        <v>3.7764464640000011</v>
      </c>
      <c r="N15" s="191">
        <f t="shared" si="39"/>
        <v>4.2296200396800012</v>
      </c>
      <c r="O15" s="191">
        <f t="shared" si="39"/>
        <v>4.7371744444416022</v>
      </c>
      <c r="P15" s="191">
        <f t="shared" si="39"/>
        <v>5.3056353777745953</v>
      </c>
      <c r="Q15" s="191">
        <f t="shared" si="39"/>
        <v>5.942311623107547</v>
      </c>
      <c r="R15" s="191">
        <f t="shared" si="39"/>
        <v>6.655389017880454</v>
      </c>
      <c r="S15" s="191">
        <f t="shared" si="39"/>
        <v>7.4540357000261084</v>
      </c>
      <c r="T15" s="191">
        <f t="shared" si="39"/>
        <v>8.3485199840292434</v>
      </c>
      <c r="U15" s="389">
        <f t="shared" ref="U15:U20" si="49">SUM(I15:T15)</f>
        <v>57.919519850939558</v>
      </c>
      <c r="V15" s="191">
        <f t="shared" si="41"/>
        <v>8.5711471836033564</v>
      </c>
      <c r="W15" s="191">
        <f t="shared" si="42"/>
        <v>9.5996848456357622</v>
      </c>
      <c r="X15" s="191">
        <f t="shared" si="42"/>
        <v>10.751647027112053</v>
      </c>
      <c r="Y15" s="191">
        <f t="shared" si="42"/>
        <v>12.041844670365499</v>
      </c>
      <c r="Z15" s="191">
        <f t="shared" si="42"/>
        <v>13.486866030809363</v>
      </c>
      <c r="AA15" s="191">
        <f t="shared" si="42"/>
        <v>15.105289954506485</v>
      </c>
      <c r="AB15" s="191">
        <f t="shared" si="42"/>
        <v>17.220030548137398</v>
      </c>
      <c r="AC15" s="191">
        <f t="shared" si="42"/>
        <v>19.630834824876633</v>
      </c>
      <c r="AD15" s="191">
        <f t="shared" si="42"/>
        <v>22.379151700359362</v>
      </c>
      <c r="AE15" s="191">
        <f t="shared" si="42"/>
        <v>25.512232938409678</v>
      </c>
      <c r="AF15" s="191">
        <f t="shared" si="42"/>
        <v>29.083945549787035</v>
      </c>
      <c r="AG15" s="191">
        <f t="shared" si="42"/>
        <v>33.15569792675722</v>
      </c>
      <c r="AH15" s="389">
        <f t="shared" ref="AH15:AH26" si="50">SUM(V15:AG15)</f>
        <v>216.53837320035987</v>
      </c>
      <c r="AI15" s="191">
        <f t="shared" si="43"/>
        <v>39.063440466433967</v>
      </c>
      <c r="AJ15" s="191">
        <f t="shared" si="44"/>
        <v>42.188515703748685</v>
      </c>
      <c r="AK15" s="191">
        <f t="shared" si="44"/>
        <v>45.563596960048585</v>
      </c>
      <c r="AL15" s="191">
        <f t="shared" si="44"/>
        <v>49.208684716852474</v>
      </c>
      <c r="AM15" s="191">
        <f t="shared" si="44"/>
        <v>53.145379494200668</v>
      </c>
      <c r="AN15" s="191">
        <f t="shared" si="44"/>
        <v>57.397009853736726</v>
      </c>
      <c r="AO15" s="191">
        <f t="shared" si="44"/>
        <v>61.988770642035661</v>
      </c>
      <c r="AP15" s="191">
        <f t="shared" si="44"/>
        <v>66.947872293398518</v>
      </c>
      <c r="AQ15" s="191">
        <f t="shared" si="44"/>
        <v>72.303702076870408</v>
      </c>
      <c r="AR15" s="191">
        <f t="shared" si="44"/>
        <v>78.087998243020053</v>
      </c>
      <c r="AS15" s="191">
        <f t="shared" si="44"/>
        <v>84.335038102461667</v>
      </c>
      <c r="AT15" s="191">
        <f t="shared" si="44"/>
        <v>91.081841150658605</v>
      </c>
      <c r="AU15" s="389">
        <f t="shared" ref="AU15:AU26" si="51">SUM(AI15:AT15)</f>
        <v>741.31184970346612</v>
      </c>
      <c r="AV15" s="191">
        <f t="shared" si="45"/>
        <v>114.76311984982986</v>
      </c>
      <c r="AW15" s="191">
        <f t="shared" si="46"/>
        <v>123.94416943781626</v>
      </c>
      <c r="AX15" s="191">
        <f t="shared" si="46"/>
        <v>133.85970299284156</v>
      </c>
      <c r="AY15" s="191">
        <f t="shared" si="46"/>
        <v>144.56847923226891</v>
      </c>
      <c r="AZ15" s="191">
        <f t="shared" si="46"/>
        <v>156.13395757085041</v>
      </c>
      <c r="BA15" s="191">
        <f t="shared" si="46"/>
        <v>168.62467417651845</v>
      </c>
      <c r="BB15" s="191">
        <f t="shared" si="46"/>
        <v>182.11464811063993</v>
      </c>
      <c r="BC15" s="191">
        <f t="shared" si="46"/>
        <v>196.68381995949113</v>
      </c>
      <c r="BD15" s="191">
        <f t="shared" si="46"/>
        <v>212.41852555625047</v>
      </c>
      <c r="BE15" s="191">
        <f t="shared" si="46"/>
        <v>229.41200760075048</v>
      </c>
      <c r="BF15" s="191">
        <f t="shared" si="46"/>
        <v>247.76496820881059</v>
      </c>
      <c r="BG15" s="191">
        <f t="shared" si="46"/>
        <v>267.58616566551541</v>
      </c>
      <c r="BH15" s="389">
        <f t="shared" ref="BH15:BH26" si="52">SUM(AV15:BG15)</f>
        <v>2177.8742383615836</v>
      </c>
      <c r="BI15" s="191">
        <f t="shared" si="47"/>
        <v>330.27778162143619</v>
      </c>
      <c r="BJ15" s="191">
        <f t="shared" si="48"/>
        <v>356.70000415115112</v>
      </c>
      <c r="BK15" s="191">
        <f t="shared" si="48"/>
        <v>385.23600448324328</v>
      </c>
      <c r="BL15" s="191">
        <f t="shared" si="48"/>
        <v>416.05488484190278</v>
      </c>
      <c r="BM15" s="191">
        <f t="shared" si="48"/>
        <v>449.33927562925504</v>
      </c>
      <c r="BN15" s="191">
        <f t="shared" si="48"/>
        <v>485.28641767959544</v>
      </c>
      <c r="BO15" s="191">
        <f t="shared" si="48"/>
        <v>524.10933109396308</v>
      </c>
      <c r="BP15" s="191">
        <f t="shared" si="48"/>
        <v>566.03807758148025</v>
      </c>
      <c r="BQ15" s="191">
        <f t="shared" si="48"/>
        <v>611.32112378799866</v>
      </c>
      <c r="BR15" s="191">
        <f t="shared" si="48"/>
        <v>660.22681369103861</v>
      </c>
      <c r="BS15" s="191">
        <f t="shared" si="48"/>
        <v>713.04495878632179</v>
      </c>
      <c r="BT15" s="191">
        <f t="shared" si="48"/>
        <v>770.08855548922747</v>
      </c>
      <c r="BU15" s="389">
        <f t="shared" si="37"/>
        <v>6267.7232288366149</v>
      </c>
      <c r="BV15" s="395"/>
      <c r="BW15" s="395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</row>
    <row r="16" spans="1:93" s="380" customFormat="1" ht="15.95" customHeight="1" x14ac:dyDescent="0.2">
      <c r="B16" s="398" t="s">
        <v>289</v>
      </c>
      <c r="C16" s="387">
        <v>0.2</v>
      </c>
      <c r="D16" s="387">
        <v>0.15</v>
      </c>
      <c r="E16" s="387">
        <v>0.13</v>
      </c>
      <c r="F16" s="387">
        <v>0.13</v>
      </c>
      <c r="G16" s="387">
        <v>0.13</v>
      </c>
      <c r="H16" s="384" t="s">
        <v>226</v>
      </c>
      <c r="I16" s="191">
        <f t="shared" si="38"/>
        <v>3.2</v>
      </c>
      <c r="J16" s="191">
        <f t="shared" si="39"/>
        <v>3.5840000000000005</v>
      </c>
      <c r="K16" s="191">
        <f t="shared" si="39"/>
        <v>4.0140800000000008</v>
      </c>
      <c r="L16" s="191">
        <f t="shared" si="39"/>
        <v>4.4957696000000018</v>
      </c>
      <c r="M16" s="191">
        <f t="shared" si="39"/>
        <v>5.0352619520000026</v>
      </c>
      <c r="N16" s="191">
        <f t="shared" si="39"/>
        <v>5.6394933862400025</v>
      </c>
      <c r="O16" s="191">
        <f t="shared" si="39"/>
        <v>6.3162325925888041</v>
      </c>
      <c r="P16" s="191">
        <f t="shared" si="39"/>
        <v>7.0741805036994609</v>
      </c>
      <c r="Q16" s="191">
        <f t="shared" si="39"/>
        <v>7.9230821641433966</v>
      </c>
      <c r="R16" s="191">
        <f t="shared" si="39"/>
        <v>8.8738520238406053</v>
      </c>
      <c r="S16" s="191">
        <f t="shared" si="39"/>
        <v>9.9387142667014796</v>
      </c>
      <c r="T16" s="191">
        <f t="shared" si="39"/>
        <v>11.131359978705659</v>
      </c>
      <c r="U16" s="389">
        <f t="shared" si="49"/>
        <v>77.226026467919411</v>
      </c>
      <c r="V16" s="191">
        <f t="shared" si="41"/>
        <v>11.687927977640941</v>
      </c>
      <c r="W16" s="191">
        <f t="shared" si="42"/>
        <v>13.090479334957857</v>
      </c>
      <c r="X16" s="191">
        <f t="shared" si="42"/>
        <v>14.661336855152799</v>
      </c>
      <c r="Y16" s="191">
        <f t="shared" si="42"/>
        <v>16.420697277771136</v>
      </c>
      <c r="Z16" s="191">
        <f t="shared" si="42"/>
        <v>18.391180951103674</v>
      </c>
      <c r="AA16" s="191">
        <f t="shared" si="42"/>
        <v>20.598122665236115</v>
      </c>
      <c r="AB16" s="191">
        <f t="shared" si="42"/>
        <v>23.481859838369179</v>
      </c>
      <c r="AC16" s="191">
        <f t="shared" si="42"/>
        <v>26.769320215740862</v>
      </c>
      <c r="AD16" s="191">
        <f t="shared" si="42"/>
        <v>30.517025045944585</v>
      </c>
      <c r="AE16" s="191">
        <f t="shared" si="42"/>
        <v>34.789408552376827</v>
      </c>
      <c r="AF16" s="191">
        <f t="shared" si="42"/>
        <v>39.659925749709593</v>
      </c>
      <c r="AG16" s="191">
        <f t="shared" si="42"/>
        <v>45.212315354668938</v>
      </c>
      <c r="AH16" s="389">
        <f t="shared" si="50"/>
        <v>295.27959981867252</v>
      </c>
      <c r="AI16" s="191">
        <f t="shared" si="43"/>
        <v>50.782472606364152</v>
      </c>
      <c r="AJ16" s="191">
        <f t="shared" si="44"/>
        <v>54.845070414873284</v>
      </c>
      <c r="AK16" s="191">
        <f t="shared" si="44"/>
        <v>59.232676048063162</v>
      </c>
      <c r="AL16" s="191">
        <f t="shared" si="44"/>
        <v>63.971290131908212</v>
      </c>
      <c r="AM16" s="191">
        <f t="shared" si="44"/>
        <v>69.088993342460867</v>
      </c>
      <c r="AN16" s="191">
        <f t="shared" si="44"/>
        <v>74.616112809857739</v>
      </c>
      <c r="AO16" s="191">
        <f t="shared" si="44"/>
        <v>80.585401834646362</v>
      </c>
      <c r="AP16" s="191">
        <f t="shared" si="44"/>
        <v>87.032233981418074</v>
      </c>
      <c r="AQ16" s="191">
        <f t="shared" si="44"/>
        <v>93.994812699931543</v>
      </c>
      <c r="AR16" s="191">
        <f t="shared" si="44"/>
        <v>101.51439771592607</v>
      </c>
      <c r="AS16" s="191">
        <f t="shared" si="44"/>
        <v>109.63554953320016</v>
      </c>
      <c r="AT16" s="191">
        <f t="shared" si="44"/>
        <v>118.40639349585619</v>
      </c>
      <c r="AU16" s="389">
        <f t="shared" si="51"/>
        <v>963.70540461450571</v>
      </c>
      <c r="AV16" s="191">
        <f t="shared" si="45"/>
        <v>149.19205580477882</v>
      </c>
      <c r="AW16" s="191">
        <f t="shared" si="46"/>
        <v>161.12742026916115</v>
      </c>
      <c r="AX16" s="191">
        <f t="shared" si="46"/>
        <v>174.01761389069404</v>
      </c>
      <c r="AY16" s="191">
        <f t="shared" si="46"/>
        <v>187.93902300194958</v>
      </c>
      <c r="AZ16" s="191">
        <f t="shared" si="46"/>
        <v>202.97414484210555</v>
      </c>
      <c r="BA16" s="191">
        <f t="shared" si="46"/>
        <v>219.212076429474</v>
      </c>
      <c r="BB16" s="191">
        <f t="shared" si="46"/>
        <v>236.74904254383191</v>
      </c>
      <c r="BC16" s="191">
        <f t="shared" si="46"/>
        <v>255.68896594733846</v>
      </c>
      <c r="BD16" s="191">
        <f t="shared" si="46"/>
        <v>276.14408322312562</v>
      </c>
      <c r="BE16" s="191">
        <f t="shared" si="46"/>
        <v>298.23560988097563</v>
      </c>
      <c r="BF16" s="191">
        <f t="shared" si="46"/>
        <v>322.09445867145376</v>
      </c>
      <c r="BG16" s="191">
        <f t="shared" si="46"/>
        <v>347.86201536517007</v>
      </c>
      <c r="BH16" s="389">
        <f t="shared" si="52"/>
        <v>2831.2365098700584</v>
      </c>
      <c r="BI16" s="191">
        <f t="shared" si="47"/>
        <v>429.36111610786702</v>
      </c>
      <c r="BJ16" s="191">
        <f t="shared" si="48"/>
        <v>463.71000539649646</v>
      </c>
      <c r="BK16" s="191">
        <f t="shared" si="48"/>
        <v>500.80680582821623</v>
      </c>
      <c r="BL16" s="191">
        <f t="shared" si="48"/>
        <v>540.87135029447359</v>
      </c>
      <c r="BM16" s="191">
        <f t="shared" si="48"/>
        <v>584.14105831803158</v>
      </c>
      <c r="BN16" s="191">
        <f t="shared" si="48"/>
        <v>630.87234298347414</v>
      </c>
      <c r="BO16" s="191">
        <f t="shared" si="48"/>
        <v>681.34213042215208</v>
      </c>
      <c r="BP16" s="191">
        <f t="shared" si="48"/>
        <v>735.84950085592436</v>
      </c>
      <c r="BQ16" s="191">
        <f t="shared" si="48"/>
        <v>794.71746092439832</v>
      </c>
      <c r="BR16" s="191">
        <f t="shared" si="48"/>
        <v>858.29485779835022</v>
      </c>
      <c r="BS16" s="191">
        <f t="shared" si="48"/>
        <v>926.95844642221823</v>
      </c>
      <c r="BT16" s="191">
        <f t="shared" si="48"/>
        <v>1001.1151221359958</v>
      </c>
      <c r="BU16" s="389">
        <f t="shared" si="37"/>
        <v>8148.0401974875977</v>
      </c>
      <c r="BV16" s="395"/>
      <c r="BW16" s="395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78"/>
      <c r="CM16" s="378"/>
      <c r="CN16" s="378"/>
      <c r="CO16" s="378"/>
    </row>
    <row r="17" spans="1:93" s="380" customFormat="1" ht="15.95" customHeight="1" x14ac:dyDescent="0.2">
      <c r="B17" s="398" t="s">
        <v>290</v>
      </c>
      <c r="C17" s="387">
        <v>0.2</v>
      </c>
      <c r="D17" s="387">
        <v>0.15</v>
      </c>
      <c r="E17" s="387">
        <v>0.13</v>
      </c>
      <c r="F17" s="387">
        <v>0.13</v>
      </c>
      <c r="G17" s="387">
        <v>0.13</v>
      </c>
      <c r="H17" s="384" t="s">
        <v>226</v>
      </c>
      <c r="I17" s="191">
        <f t="shared" si="38"/>
        <v>3.2</v>
      </c>
      <c r="J17" s="191">
        <f t="shared" si="39"/>
        <v>3.5840000000000005</v>
      </c>
      <c r="K17" s="191">
        <f t="shared" si="39"/>
        <v>4.0140800000000008</v>
      </c>
      <c r="L17" s="191">
        <f t="shared" si="39"/>
        <v>4.4957696000000018</v>
      </c>
      <c r="M17" s="191">
        <f t="shared" si="39"/>
        <v>5.0352619520000026</v>
      </c>
      <c r="N17" s="191">
        <f t="shared" si="39"/>
        <v>5.6394933862400025</v>
      </c>
      <c r="O17" s="191">
        <f t="shared" si="39"/>
        <v>6.3162325925888041</v>
      </c>
      <c r="P17" s="191">
        <f t="shared" si="39"/>
        <v>7.0741805036994609</v>
      </c>
      <c r="Q17" s="191">
        <f t="shared" si="39"/>
        <v>7.9230821641433966</v>
      </c>
      <c r="R17" s="191">
        <f t="shared" si="39"/>
        <v>8.8738520238406053</v>
      </c>
      <c r="S17" s="191">
        <f t="shared" si="39"/>
        <v>9.9387142667014796</v>
      </c>
      <c r="T17" s="191">
        <f t="shared" si="39"/>
        <v>11.131359978705659</v>
      </c>
      <c r="U17" s="389">
        <f t="shared" si="49"/>
        <v>77.226026467919411</v>
      </c>
      <c r="V17" s="191">
        <f t="shared" si="41"/>
        <v>11.687927977640941</v>
      </c>
      <c r="W17" s="191">
        <f t="shared" si="42"/>
        <v>13.090479334957857</v>
      </c>
      <c r="X17" s="191">
        <f t="shared" si="42"/>
        <v>14.661336855152799</v>
      </c>
      <c r="Y17" s="191">
        <f t="shared" si="42"/>
        <v>16.420697277771136</v>
      </c>
      <c r="Z17" s="191">
        <f t="shared" si="42"/>
        <v>18.391180951103674</v>
      </c>
      <c r="AA17" s="191">
        <f t="shared" si="42"/>
        <v>20.598122665236115</v>
      </c>
      <c r="AB17" s="191">
        <f t="shared" si="42"/>
        <v>23.481859838369179</v>
      </c>
      <c r="AC17" s="191">
        <f t="shared" si="42"/>
        <v>26.769320215740862</v>
      </c>
      <c r="AD17" s="191">
        <f t="shared" si="42"/>
        <v>30.517025045944585</v>
      </c>
      <c r="AE17" s="191">
        <f t="shared" si="42"/>
        <v>34.789408552376827</v>
      </c>
      <c r="AF17" s="191">
        <f t="shared" si="42"/>
        <v>39.659925749709593</v>
      </c>
      <c r="AG17" s="191">
        <f t="shared" si="42"/>
        <v>45.212315354668938</v>
      </c>
      <c r="AH17" s="389">
        <f t="shared" si="50"/>
        <v>295.27959981867252</v>
      </c>
      <c r="AI17" s="191">
        <f t="shared" si="43"/>
        <v>50.782472606364152</v>
      </c>
      <c r="AJ17" s="191">
        <f t="shared" si="44"/>
        <v>54.845070414873284</v>
      </c>
      <c r="AK17" s="191">
        <f t="shared" si="44"/>
        <v>59.232676048063162</v>
      </c>
      <c r="AL17" s="191">
        <f t="shared" si="44"/>
        <v>63.971290131908212</v>
      </c>
      <c r="AM17" s="191">
        <f t="shared" si="44"/>
        <v>69.088993342460867</v>
      </c>
      <c r="AN17" s="191">
        <f t="shared" si="44"/>
        <v>74.616112809857739</v>
      </c>
      <c r="AO17" s="191">
        <f t="shared" si="44"/>
        <v>80.585401834646362</v>
      </c>
      <c r="AP17" s="191">
        <f t="shared" si="44"/>
        <v>87.032233981418074</v>
      </c>
      <c r="AQ17" s="191">
        <f t="shared" si="44"/>
        <v>93.994812699931543</v>
      </c>
      <c r="AR17" s="191">
        <f t="shared" si="44"/>
        <v>101.51439771592607</v>
      </c>
      <c r="AS17" s="191">
        <f t="shared" si="44"/>
        <v>109.63554953320016</v>
      </c>
      <c r="AT17" s="191">
        <f t="shared" si="44"/>
        <v>118.40639349585619</v>
      </c>
      <c r="AU17" s="389">
        <f t="shared" si="51"/>
        <v>963.70540461450571</v>
      </c>
      <c r="AV17" s="191">
        <f t="shared" si="45"/>
        <v>149.19205580477882</v>
      </c>
      <c r="AW17" s="191">
        <f t="shared" si="46"/>
        <v>161.12742026916115</v>
      </c>
      <c r="AX17" s="191">
        <f t="shared" si="46"/>
        <v>174.01761389069404</v>
      </c>
      <c r="AY17" s="191">
        <f t="shared" si="46"/>
        <v>187.93902300194958</v>
      </c>
      <c r="AZ17" s="191">
        <f t="shared" si="46"/>
        <v>202.97414484210555</v>
      </c>
      <c r="BA17" s="191">
        <f t="shared" si="46"/>
        <v>219.212076429474</v>
      </c>
      <c r="BB17" s="191">
        <f t="shared" si="46"/>
        <v>236.74904254383191</v>
      </c>
      <c r="BC17" s="191">
        <f t="shared" si="46"/>
        <v>255.68896594733846</v>
      </c>
      <c r="BD17" s="191">
        <f t="shared" si="46"/>
        <v>276.14408322312562</v>
      </c>
      <c r="BE17" s="191">
        <f t="shared" si="46"/>
        <v>298.23560988097563</v>
      </c>
      <c r="BF17" s="191">
        <f t="shared" si="46"/>
        <v>322.09445867145376</v>
      </c>
      <c r="BG17" s="191">
        <f t="shared" si="46"/>
        <v>347.86201536517007</v>
      </c>
      <c r="BH17" s="389">
        <f t="shared" si="52"/>
        <v>2831.2365098700584</v>
      </c>
      <c r="BI17" s="191">
        <f t="shared" si="47"/>
        <v>429.36111610786702</v>
      </c>
      <c r="BJ17" s="191">
        <f t="shared" si="48"/>
        <v>463.71000539649646</v>
      </c>
      <c r="BK17" s="191">
        <f t="shared" si="48"/>
        <v>500.80680582821623</v>
      </c>
      <c r="BL17" s="191">
        <f t="shared" si="48"/>
        <v>540.87135029447359</v>
      </c>
      <c r="BM17" s="191">
        <f t="shared" si="48"/>
        <v>584.14105831803158</v>
      </c>
      <c r="BN17" s="191">
        <f t="shared" si="48"/>
        <v>630.87234298347414</v>
      </c>
      <c r="BO17" s="191">
        <f t="shared" si="48"/>
        <v>681.34213042215208</v>
      </c>
      <c r="BP17" s="191">
        <f t="shared" si="48"/>
        <v>735.84950085592436</v>
      </c>
      <c r="BQ17" s="191">
        <f t="shared" si="48"/>
        <v>794.71746092439832</v>
      </c>
      <c r="BR17" s="191">
        <f t="shared" si="48"/>
        <v>858.29485779835022</v>
      </c>
      <c r="BS17" s="191">
        <f t="shared" si="48"/>
        <v>926.95844642221823</v>
      </c>
      <c r="BT17" s="191">
        <f t="shared" si="48"/>
        <v>1001.1151221359958</v>
      </c>
      <c r="BU17" s="389">
        <f t="shared" si="37"/>
        <v>8148.0401974875977</v>
      </c>
      <c r="BV17" s="395"/>
      <c r="BW17" s="395"/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378"/>
      <c r="CK17" s="378"/>
      <c r="CL17" s="378"/>
      <c r="CM17" s="378"/>
      <c r="CN17" s="378"/>
      <c r="CO17" s="378"/>
    </row>
    <row r="18" spans="1:93" s="380" customFormat="1" ht="15.95" customHeight="1" x14ac:dyDescent="0.2">
      <c r="B18" s="398" t="s">
        <v>287</v>
      </c>
      <c r="C18" s="387">
        <v>0.1</v>
      </c>
      <c r="D18" s="387">
        <v>0.08</v>
      </c>
      <c r="E18" s="387">
        <v>7.0000000000000007E-2</v>
      </c>
      <c r="F18" s="387">
        <v>7.0000000000000007E-2</v>
      </c>
      <c r="G18" s="387">
        <v>7.0000000000000007E-2</v>
      </c>
      <c r="H18" s="384" t="s">
        <v>226</v>
      </c>
      <c r="I18" s="191">
        <f t="shared" si="38"/>
        <v>1.6</v>
      </c>
      <c r="J18" s="191">
        <f t="shared" si="39"/>
        <v>1.7920000000000003</v>
      </c>
      <c r="K18" s="191">
        <f t="shared" si="39"/>
        <v>2.0070400000000004</v>
      </c>
      <c r="L18" s="191">
        <f t="shared" si="39"/>
        <v>2.2478848000000009</v>
      </c>
      <c r="M18" s="191">
        <f t="shared" si="39"/>
        <v>2.5176309760000013</v>
      </c>
      <c r="N18" s="191">
        <f t="shared" si="39"/>
        <v>2.8197466931200013</v>
      </c>
      <c r="O18" s="191">
        <f t="shared" si="39"/>
        <v>3.158116296294402</v>
      </c>
      <c r="P18" s="191">
        <f t="shared" si="39"/>
        <v>3.5370902518497305</v>
      </c>
      <c r="Q18" s="191">
        <f t="shared" si="39"/>
        <v>3.9615410820716983</v>
      </c>
      <c r="R18" s="191">
        <f t="shared" si="39"/>
        <v>4.4369260119203027</v>
      </c>
      <c r="S18" s="191">
        <f t="shared" si="39"/>
        <v>4.9693571333507398</v>
      </c>
      <c r="T18" s="191">
        <f t="shared" si="39"/>
        <v>5.5656799893528293</v>
      </c>
      <c r="U18" s="389">
        <f t="shared" si="49"/>
        <v>38.613013233959705</v>
      </c>
      <c r="V18" s="191">
        <f t="shared" si="41"/>
        <v>6.2335615880751689</v>
      </c>
      <c r="W18" s="191">
        <f t="shared" si="42"/>
        <v>6.98158897864419</v>
      </c>
      <c r="X18" s="191">
        <f t="shared" si="42"/>
        <v>7.8193796560814928</v>
      </c>
      <c r="Y18" s="191">
        <f t="shared" si="42"/>
        <v>8.7577052148112724</v>
      </c>
      <c r="Z18" s="191">
        <f t="shared" si="42"/>
        <v>9.8086298405886279</v>
      </c>
      <c r="AA18" s="191">
        <f t="shared" si="42"/>
        <v>10.985665421459261</v>
      </c>
      <c r="AB18" s="191">
        <f t="shared" si="42"/>
        <v>12.523658580463561</v>
      </c>
      <c r="AC18" s="191">
        <f t="shared" si="42"/>
        <v>14.27697078172846</v>
      </c>
      <c r="AD18" s="191">
        <f t="shared" si="42"/>
        <v>16.275746691170447</v>
      </c>
      <c r="AE18" s="191">
        <f t="shared" si="42"/>
        <v>18.554351227934312</v>
      </c>
      <c r="AF18" s="191">
        <f t="shared" si="42"/>
        <v>21.151960399845116</v>
      </c>
      <c r="AG18" s="191">
        <f t="shared" si="42"/>
        <v>24.113234855823436</v>
      </c>
      <c r="AH18" s="389">
        <f t="shared" si="50"/>
        <v>157.48245323662536</v>
      </c>
      <c r="AI18" s="191">
        <f t="shared" si="43"/>
        <v>27.344408326503775</v>
      </c>
      <c r="AJ18" s="191">
        <f t="shared" si="44"/>
        <v>29.531960992624079</v>
      </c>
      <c r="AK18" s="191">
        <f t="shared" si="44"/>
        <v>31.894517872034012</v>
      </c>
      <c r="AL18" s="191">
        <f t="shared" si="44"/>
        <v>34.446079301796729</v>
      </c>
      <c r="AM18" s="191">
        <f t="shared" si="44"/>
        <v>37.201765645940469</v>
      </c>
      <c r="AN18" s="191">
        <f t="shared" si="44"/>
        <v>40.177906897615706</v>
      </c>
      <c r="AO18" s="191">
        <f t="shared" si="44"/>
        <v>43.392139449424967</v>
      </c>
      <c r="AP18" s="191">
        <f t="shared" si="44"/>
        <v>46.86351060537897</v>
      </c>
      <c r="AQ18" s="191">
        <f t="shared" si="44"/>
        <v>50.612591453809294</v>
      </c>
      <c r="AR18" s="191">
        <f t="shared" si="44"/>
        <v>54.66159877011404</v>
      </c>
      <c r="AS18" s="191">
        <f t="shared" si="44"/>
        <v>59.034526671723164</v>
      </c>
      <c r="AT18" s="191">
        <f t="shared" si="44"/>
        <v>63.75728880546103</v>
      </c>
      <c r="AU18" s="389">
        <f t="shared" si="51"/>
        <v>518.9182947924262</v>
      </c>
      <c r="AV18" s="191">
        <f t="shared" si="45"/>
        <v>80.334183894880908</v>
      </c>
      <c r="AW18" s="191">
        <f t="shared" si="46"/>
        <v>86.760918606471392</v>
      </c>
      <c r="AX18" s="191">
        <f t="shared" si="46"/>
        <v>93.701792094989102</v>
      </c>
      <c r="AY18" s="191">
        <f t="shared" si="46"/>
        <v>101.19793546258823</v>
      </c>
      <c r="AZ18" s="191">
        <f t="shared" si="46"/>
        <v>109.29377029959529</v>
      </c>
      <c r="BA18" s="191">
        <f t="shared" si="46"/>
        <v>118.03727192356293</v>
      </c>
      <c r="BB18" s="191">
        <f t="shared" si="46"/>
        <v>127.48025367744796</v>
      </c>
      <c r="BC18" s="191">
        <f t="shared" si="46"/>
        <v>137.6786739716438</v>
      </c>
      <c r="BD18" s="191">
        <f t="shared" si="46"/>
        <v>148.69296788937532</v>
      </c>
      <c r="BE18" s="191">
        <f t="shared" si="46"/>
        <v>160.58840532052537</v>
      </c>
      <c r="BF18" s="191">
        <f t="shared" si="46"/>
        <v>173.43547774616741</v>
      </c>
      <c r="BG18" s="191">
        <f t="shared" si="46"/>
        <v>187.31031596586081</v>
      </c>
      <c r="BH18" s="389">
        <f t="shared" si="52"/>
        <v>1524.5119668531086</v>
      </c>
      <c r="BI18" s="191">
        <f t="shared" si="47"/>
        <v>231.19444713500533</v>
      </c>
      <c r="BJ18" s="191">
        <f t="shared" si="48"/>
        <v>249.69000290580578</v>
      </c>
      <c r="BK18" s="191">
        <f t="shared" si="48"/>
        <v>269.66520313827027</v>
      </c>
      <c r="BL18" s="191">
        <f t="shared" si="48"/>
        <v>291.23841938933197</v>
      </c>
      <c r="BM18" s="191">
        <f t="shared" si="48"/>
        <v>314.53749294047856</v>
      </c>
      <c r="BN18" s="191">
        <f t="shared" si="48"/>
        <v>339.70049237571686</v>
      </c>
      <c r="BO18" s="191">
        <f t="shared" si="48"/>
        <v>366.87653176577419</v>
      </c>
      <c r="BP18" s="191">
        <f t="shared" si="48"/>
        <v>396.2266543070362</v>
      </c>
      <c r="BQ18" s="191">
        <f t="shared" si="48"/>
        <v>427.92478665159911</v>
      </c>
      <c r="BR18" s="191">
        <f t="shared" si="48"/>
        <v>462.15876958372706</v>
      </c>
      <c r="BS18" s="191">
        <f t="shared" si="48"/>
        <v>499.13147115042523</v>
      </c>
      <c r="BT18" s="191">
        <f t="shared" si="48"/>
        <v>539.0619888424593</v>
      </c>
      <c r="BU18" s="389">
        <f t="shared" si="37"/>
        <v>4387.4062601856294</v>
      </c>
      <c r="BV18" s="395"/>
      <c r="BW18" s="395"/>
      <c r="BX18" s="378"/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378"/>
      <c r="CK18" s="378"/>
      <c r="CL18" s="378"/>
      <c r="CM18" s="378"/>
      <c r="CN18" s="378"/>
      <c r="CO18" s="378"/>
    </row>
    <row r="19" spans="1:93" s="380" customFormat="1" ht="15.95" customHeight="1" x14ac:dyDescent="0.2">
      <c r="B19" s="398" t="s">
        <v>288</v>
      </c>
      <c r="C19" s="387">
        <v>0.15</v>
      </c>
      <c r="D19" s="387">
        <v>0.11</v>
      </c>
      <c r="E19" s="387">
        <v>0.1</v>
      </c>
      <c r="F19" s="387">
        <v>0.1</v>
      </c>
      <c r="G19" s="387">
        <v>0.1</v>
      </c>
      <c r="H19" s="384" t="s">
        <v>226</v>
      </c>
      <c r="I19" s="191">
        <f t="shared" si="38"/>
        <v>2.4</v>
      </c>
      <c r="J19" s="191">
        <f t="shared" si="39"/>
        <v>2.6880000000000002</v>
      </c>
      <c r="K19" s="191">
        <f t="shared" si="39"/>
        <v>3.0105600000000003</v>
      </c>
      <c r="L19" s="191">
        <f t="shared" si="39"/>
        <v>3.3718272000000007</v>
      </c>
      <c r="M19" s="191">
        <f t="shared" si="39"/>
        <v>3.7764464640000011</v>
      </c>
      <c r="N19" s="191">
        <f t="shared" si="39"/>
        <v>4.2296200396800012</v>
      </c>
      <c r="O19" s="191">
        <f t="shared" si="39"/>
        <v>4.7371744444416022</v>
      </c>
      <c r="P19" s="191">
        <f t="shared" si="39"/>
        <v>5.3056353777745953</v>
      </c>
      <c r="Q19" s="191">
        <f t="shared" si="39"/>
        <v>5.942311623107547</v>
      </c>
      <c r="R19" s="191">
        <f t="shared" si="39"/>
        <v>6.655389017880454</v>
      </c>
      <c r="S19" s="191">
        <f t="shared" si="39"/>
        <v>7.4540357000261084</v>
      </c>
      <c r="T19" s="191">
        <f t="shared" si="39"/>
        <v>8.3485199840292434</v>
      </c>
      <c r="U19" s="389">
        <f t="shared" si="49"/>
        <v>57.919519850939558</v>
      </c>
      <c r="V19" s="191">
        <f t="shared" si="41"/>
        <v>8.5711471836033564</v>
      </c>
      <c r="W19" s="191">
        <f t="shared" si="42"/>
        <v>9.5996848456357622</v>
      </c>
      <c r="X19" s="191">
        <f t="shared" si="42"/>
        <v>10.751647027112053</v>
      </c>
      <c r="Y19" s="191">
        <f t="shared" si="42"/>
        <v>12.041844670365499</v>
      </c>
      <c r="Z19" s="191">
        <f t="shared" si="42"/>
        <v>13.486866030809363</v>
      </c>
      <c r="AA19" s="191">
        <f t="shared" si="42"/>
        <v>15.105289954506485</v>
      </c>
      <c r="AB19" s="191">
        <f t="shared" si="42"/>
        <v>17.220030548137398</v>
      </c>
      <c r="AC19" s="191">
        <f t="shared" si="42"/>
        <v>19.630834824876633</v>
      </c>
      <c r="AD19" s="191">
        <f t="shared" si="42"/>
        <v>22.379151700359362</v>
      </c>
      <c r="AE19" s="191">
        <f t="shared" si="42"/>
        <v>25.512232938409678</v>
      </c>
      <c r="AF19" s="191">
        <f t="shared" si="42"/>
        <v>29.083945549787035</v>
      </c>
      <c r="AG19" s="191">
        <f t="shared" si="42"/>
        <v>33.15569792675722</v>
      </c>
      <c r="AH19" s="389">
        <f t="shared" si="50"/>
        <v>216.53837320035987</v>
      </c>
      <c r="AI19" s="191">
        <f t="shared" si="43"/>
        <v>39.063440466433967</v>
      </c>
      <c r="AJ19" s="191">
        <f t="shared" si="44"/>
        <v>42.188515703748685</v>
      </c>
      <c r="AK19" s="191">
        <f t="shared" si="44"/>
        <v>45.563596960048585</v>
      </c>
      <c r="AL19" s="191">
        <f t="shared" si="44"/>
        <v>49.208684716852474</v>
      </c>
      <c r="AM19" s="191">
        <f t="shared" si="44"/>
        <v>53.145379494200668</v>
      </c>
      <c r="AN19" s="191">
        <f t="shared" si="44"/>
        <v>57.397009853736726</v>
      </c>
      <c r="AO19" s="191">
        <f t="shared" si="44"/>
        <v>61.988770642035661</v>
      </c>
      <c r="AP19" s="191">
        <f t="shared" si="44"/>
        <v>66.947872293398518</v>
      </c>
      <c r="AQ19" s="191">
        <f t="shared" si="44"/>
        <v>72.303702076870408</v>
      </c>
      <c r="AR19" s="191">
        <f t="shared" si="44"/>
        <v>78.087998243020053</v>
      </c>
      <c r="AS19" s="191">
        <f t="shared" si="44"/>
        <v>84.335038102461667</v>
      </c>
      <c r="AT19" s="191">
        <f t="shared" si="44"/>
        <v>91.081841150658605</v>
      </c>
      <c r="AU19" s="389">
        <f t="shared" si="51"/>
        <v>741.31184970346612</v>
      </c>
      <c r="AV19" s="191">
        <f t="shared" si="45"/>
        <v>114.76311984982986</v>
      </c>
      <c r="AW19" s="191">
        <f t="shared" si="46"/>
        <v>123.94416943781626</v>
      </c>
      <c r="AX19" s="191">
        <f t="shared" si="46"/>
        <v>133.85970299284156</v>
      </c>
      <c r="AY19" s="191">
        <f t="shared" si="46"/>
        <v>144.56847923226891</v>
      </c>
      <c r="AZ19" s="191">
        <f t="shared" si="46"/>
        <v>156.13395757085041</v>
      </c>
      <c r="BA19" s="191">
        <f t="shared" si="46"/>
        <v>168.62467417651845</v>
      </c>
      <c r="BB19" s="191">
        <f t="shared" si="46"/>
        <v>182.11464811063993</v>
      </c>
      <c r="BC19" s="191">
        <f t="shared" si="46"/>
        <v>196.68381995949113</v>
      </c>
      <c r="BD19" s="191">
        <f t="shared" si="46"/>
        <v>212.41852555625047</v>
      </c>
      <c r="BE19" s="191">
        <f t="shared" si="46"/>
        <v>229.41200760075048</v>
      </c>
      <c r="BF19" s="191">
        <f t="shared" si="46"/>
        <v>247.76496820881059</v>
      </c>
      <c r="BG19" s="191">
        <f t="shared" si="46"/>
        <v>267.58616566551541</v>
      </c>
      <c r="BH19" s="389">
        <f t="shared" si="52"/>
        <v>2177.8742383615836</v>
      </c>
      <c r="BI19" s="191">
        <f t="shared" si="47"/>
        <v>330.27778162143619</v>
      </c>
      <c r="BJ19" s="191">
        <f t="shared" si="48"/>
        <v>356.70000415115112</v>
      </c>
      <c r="BK19" s="191">
        <f t="shared" si="48"/>
        <v>385.23600448324328</v>
      </c>
      <c r="BL19" s="191">
        <f t="shared" si="48"/>
        <v>416.05488484190278</v>
      </c>
      <c r="BM19" s="191">
        <f t="shared" si="48"/>
        <v>449.33927562925504</v>
      </c>
      <c r="BN19" s="191">
        <f t="shared" si="48"/>
        <v>485.28641767959544</v>
      </c>
      <c r="BO19" s="191">
        <f t="shared" si="48"/>
        <v>524.10933109396308</v>
      </c>
      <c r="BP19" s="191">
        <f t="shared" si="48"/>
        <v>566.03807758148025</v>
      </c>
      <c r="BQ19" s="191">
        <f t="shared" si="48"/>
        <v>611.32112378799866</v>
      </c>
      <c r="BR19" s="191">
        <f t="shared" si="48"/>
        <v>660.22681369103861</v>
      </c>
      <c r="BS19" s="191">
        <f t="shared" si="48"/>
        <v>713.04495878632179</v>
      </c>
      <c r="BT19" s="191">
        <f t="shared" si="48"/>
        <v>770.08855548922747</v>
      </c>
      <c r="BU19" s="389">
        <f t="shared" si="37"/>
        <v>6267.7232288366149</v>
      </c>
      <c r="BV19" s="395"/>
      <c r="BW19" s="395"/>
      <c r="BX19" s="378"/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78"/>
      <c r="CJ19" s="378"/>
      <c r="CK19" s="378"/>
      <c r="CL19" s="378"/>
      <c r="CM19" s="378"/>
      <c r="CN19" s="378"/>
      <c r="CO19" s="378"/>
    </row>
    <row r="20" spans="1:93" s="380" customFormat="1" ht="15.95" customHeight="1" x14ac:dyDescent="0.2">
      <c r="B20" s="398" t="s">
        <v>289</v>
      </c>
      <c r="C20" s="387">
        <v>0.15</v>
      </c>
      <c r="D20" s="387">
        <v>0.11</v>
      </c>
      <c r="E20" s="387">
        <v>0.1</v>
      </c>
      <c r="F20" s="387">
        <v>0.1</v>
      </c>
      <c r="G20" s="387">
        <v>0.1</v>
      </c>
      <c r="H20" s="384" t="s">
        <v>226</v>
      </c>
      <c r="I20" s="191">
        <f t="shared" si="38"/>
        <v>2.4</v>
      </c>
      <c r="J20" s="191">
        <f t="shared" si="39"/>
        <v>2.6880000000000002</v>
      </c>
      <c r="K20" s="191">
        <f t="shared" si="39"/>
        <v>3.0105600000000003</v>
      </c>
      <c r="L20" s="191">
        <f t="shared" si="39"/>
        <v>3.3718272000000007</v>
      </c>
      <c r="M20" s="191">
        <f t="shared" si="39"/>
        <v>3.7764464640000011</v>
      </c>
      <c r="N20" s="191">
        <f t="shared" si="39"/>
        <v>4.2296200396800012</v>
      </c>
      <c r="O20" s="191">
        <f t="shared" si="39"/>
        <v>4.7371744444416022</v>
      </c>
      <c r="P20" s="191">
        <f t="shared" si="39"/>
        <v>5.3056353777745953</v>
      </c>
      <c r="Q20" s="191">
        <f t="shared" si="39"/>
        <v>5.942311623107547</v>
      </c>
      <c r="R20" s="191">
        <f t="shared" si="39"/>
        <v>6.655389017880454</v>
      </c>
      <c r="S20" s="191">
        <f t="shared" si="39"/>
        <v>7.4540357000261084</v>
      </c>
      <c r="T20" s="191">
        <f t="shared" si="39"/>
        <v>8.3485199840292434</v>
      </c>
      <c r="U20" s="389">
        <f t="shared" si="49"/>
        <v>57.919519850939558</v>
      </c>
      <c r="V20" s="191">
        <f t="shared" si="41"/>
        <v>8.5711471836033564</v>
      </c>
      <c r="W20" s="191">
        <f t="shared" si="42"/>
        <v>9.5996848456357622</v>
      </c>
      <c r="X20" s="191">
        <f t="shared" si="42"/>
        <v>10.751647027112053</v>
      </c>
      <c r="Y20" s="191">
        <f t="shared" si="42"/>
        <v>12.041844670365499</v>
      </c>
      <c r="Z20" s="191">
        <f t="shared" si="42"/>
        <v>13.486866030809363</v>
      </c>
      <c r="AA20" s="191">
        <f t="shared" si="42"/>
        <v>15.105289954506485</v>
      </c>
      <c r="AB20" s="191">
        <f t="shared" si="42"/>
        <v>17.220030548137398</v>
      </c>
      <c r="AC20" s="191">
        <f t="shared" si="42"/>
        <v>19.630834824876633</v>
      </c>
      <c r="AD20" s="191">
        <f t="shared" si="42"/>
        <v>22.379151700359362</v>
      </c>
      <c r="AE20" s="191">
        <f t="shared" si="42"/>
        <v>25.512232938409678</v>
      </c>
      <c r="AF20" s="191">
        <f t="shared" si="42"/>
        <v>29.083945549787035</v>
      </c>
      <c r="AG20" s="191">
        <f t="shared" si="42"/>
        <v>33.15569792675722</v>
      </c>
      <c r="AH20" s="389">
        <f t="shared" si="50"/>
        <v>216.53837320035987</v>
      </c>
      <c r="AI20" s="191">
        <f t="shared" si="43"/>
        <v>39.063440466433967</v>
      </c>
      <c r="AJ20" s="191">
        <f t="shared" si="44"/>
        <v>42.188515703748685</v>
      </c>
      <c r="AK20" s="191">
        <f t="shared" si="44"/>
        <v>45.563596960048585</v>
      </c>
      <c r="AL20" s="191">
        <f t="shared" si="44"/>
        <v>49.208684716852474</v>
      </c>
      <c r="AM20" s="191">
        <f t="shared" si="44"/>
        <v>53.145379494200668</v>
      </c>
      <c r="AN20" s="191">
        <f t="shared" si="44"/>
        <v>57.397009853736726</v>
      </c>
      <c r="AO20" s="191">
        <f t="shared" si="44"/>
        <v>61.988770642035661</v>
      </c>
      <c r="AP20" s="191">
        <f t="shared" si="44"/>
        <v>66.947872293398518</v>
      </c>
      <c r="AQ20" s="191">
        <f t="shared" si="44"/>
        <v>72.303702076870408</v>
      </c>
      <c r="AR20" s="191">
        <f t="shared" si="44"/>
        <v>78.087998243020053</v>
      </c>
      <c r="AS20" s="191">
        <f t="shared" si="44"/>
        <v>84.335038102461667</v>
      </c>
      <c r="AT20" s="191">
        <f t="shared" si="44"/>
        <v>91.081841150658605</v>
      </c>
      <c r="AU20" s="389">
        <f t="shared" si="51"/>
        <v>741.31184970346612</v>
      </c>
      <c r="AV20" s="191">
        <f t="shared" si="45"/>
        <v>114.76311984982986</v>
      </c>
      <c r="AW20" s="191">
        <f t="shared" si="46"/>
        <v>123.94416943781626</v>
      </c>
      <c r="AX20" s="191">
        <f t="shared" si="46"/>
        <v>133.85970299284156</v>
      </c>
      <c r="AY20" s="191">
        <f t="shared" si="46"/>
        <v>144.56847923226891</v>
      </c>
      <c r="AZ20" s="191">
        <f t="shared" si="46"/>
        <v>156.13395757085041</v>
      </c>
      <c r="BA20" s="191">
        <f t="shared" si="46"/>
        <v>168.62467417651845</v>
      </c>
      <c r="BB20" s="191">
        <f t="shared" si="46"/>
        <v>182.11464811063993</v>
      </c>
      <c r="BC20" s="191">
        <f t="shared" si="46"/>
        <v>196.68381995949113</v>
      </c>
      <c r="BD20" s="191">
        <f t="shared" si="46"/>
        <v>212.41852555625047</v>
      </c>
      <c r="BE20" s="191">
        <f t="shared" si="46"/>
        <v>229.41200760075048</v>
      </c>
      <c r="BF20" s="191">
        <f t="shared" si="46"/>
        <v>247.76496820881059</v>
      </c>
      <c r="BG20" s="191">
        <f t="shared" si="46"/>
        <v>267.58616566551541</v>
      </c>
      <c r="BH20" s="389">
        <f t="shared" si="52"/>
        <v>2177.8742383615836</v>
      </c>
      <c r="BI20" s="191">
        <f t="shared" si="47"/>
        <v>330.27778162143619</v>
      </c>
      <c r="BJ20" s="191">
        <f t="shared" si="48"/>
        <v>356.70000415115112</v>
      </c>
      <c r="BK20" s="191">
        <f t="shared" si="48"/>
        <v>385.23600448324328</v>
      </c>
      <c r="BL20" s="191">
        <f t="shared" si="48"/>
        <v>416.05488484190278</v>
      </c>
      <c r="BM20" s="191">
        <f t="shared" si="48"/>
        <v>449.33927562925504</v>
      </c>
      <c r="BN20" s="191">
        <f t="shared" si="48"/>
        <v>485.28641767959544</v>
      </c>
      <c r="BO20" s="191">
        <f t="shared" si="48"/>
        <v>524.10933109396308</v>
      </c>
      <c r="BP20" s="191">
        <f t="shared" si="48"/>
        <v>566.03807758148025</v>
      </c>
      <c r="BQ20" s="191">
        <f t="shared" si="48"/>
        <v>611.32112378799866</v>
      </c>
      <c r="BR20" s="191">
        <f t="shared" si="48"/>
        <v>660.22681369103861</v>
      </c>
      <c r="BS20" s="191">
        <f t="shared" si="48"/>
        <v>713.04495878632179</v>
      </c>
      <c r="BT20" s="191">
        <f t="shared" si="48"/>
        <v>770.08855548922747</v>
      </c>
      <c r="BU20" s="389">
        <f t="shared" si="37"/>
        <v>6267.7232288366149</v>
      </c>
      <c r="BV20" s="395"/>
      <c r="BW20" s="395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</row>
    <row r="21" spans="1:93" s="380" customFormat="1" ht="15.95" customHeight="1" x14ac:dyDescent="0.2">
      <c r="B21" s="398" t="s">
        <v>288</v>
      </c>
      <c r="C21" s="387"/>
      <c r="D21" s="387">
        <v>0.02</v>
      </c>
      <c r="E21" s="387">
        <v>0.03</v>
      </c>
      <c r="F21" s="387">
        <v>0.03</v>
      </c>
      <c r="G21" s="387">
        <v>0.03</v>
      </c>
      <c r="H21" s="384" t="s">
        <v>226</v>
      </c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389"/>
      <c r="V21" s="191">
        <f t="shared" si="41"/>
        <v>1.5583903970187922</v>
      </c>
      <c r="W21" s="191">
        <f t="shared" si="42"/>
        <v>1.7453972446610475</v>
      </c>
      <c r="X21" s="191">
        <f t="shared" si="42"/>
        <v>1.9548449140203732</v>
      </c>
      <c r="Y21" s="191">
        <f t="shared" si="42"/>
        <v>2.1894263037028181</v>
      </c>
      <c r="Z21" s="191">
        <f t="shared" si="42"/>
        <v>2.452157460147157</v>
      </c>
      <c r="AA21" s="191">
        <f t="shared" si="42"/>
        <v>2.7464163553648153</v>
      </c>
      <c r="AB21" s="191">
        <f t="shared" si="42"/>
        <v>3.1309146451158902</v>
      </c>
      <c r="AC21" s="191">
        <f t="shared" si="42"/>
        <v>3.569242695432115</v>
      </c>
      <c r="AD21" s="191">
        <f t="shared" si="42"/>
        <v>4.0689366727926117</v>
      </c>
      <c r="AE21" s="191">
        <f t="shared" si="42"/>
        <v>4.638587806983578</v>
      </c>
      <c r="AF21" s="191">
        <f t="shared" si="42"/>
        <v>5.287990099961279</v>
      </c>
      <c r="AG21" s="191">
        <f t="shared" si="42"/>
        <v>6.0283087139558589</v>
      </c>
      <c r="AH21" s="389">
        <f t="shared" si="50"/>
        <v>39.37061330915634</v>
      </c>
      <c r="AI21" s="191">
        <f t="shared" si="43"/>
        <v>11.719032139930189</v>
      </c>
      <c r="AJ21" s="191">
        <f t="shared" si="44"/>
        <v>12.656554711124604</v>
      </c>
      <c r="AK21" s="191">
        <f t="shared" si="44"/>
        <v>13.669079088014575</v>
      </c>
      <c r="AL21" s="191">
        <f t="shared" si="44"/>
        <v>14.76260541505574</v>
      </c>
      <c r="AM21" s="191">
        <f t="shared" si="44"/>
        <v>15.943613848260199</v>
      </c>
      <c r="AN21" s="191">
        <f t="shared" si="44"/>
        <v>17.219102956121016</v>
      </c>
      <c r="AO21" s="191">
        <f t="shared" si="44"/>
        <v>18.596631192610698</v>
      </c>
      <c r="AP21" s="191">
        <f t="shared" si="44"/>
        <v>20.084361688019555</v>
      </c>
      <c r="AQ21" s="191">
        <f t="shared" si="44"/>
        <v>21.691110623061121</v>
      </c>
      <c r="AR21" s="191">
        <f t="shared" si="44"/>
        <v>23.426399472906013</v>
      </c>
      <c r="AS21" s="191">
        <f t="shared" si="44"/>
        <v>25.300511430738496</v>
      </c>
      <c r="AT21" s="191">
        <f t="shared" si="44"/>
        <v>27.324552345197578</v>
      </c>
      <c r="AU21" s="389">
        <f t="shared" si="51"/>
        <v>222.39355491103979</v>
      </c>
      <c r="AV21" s="191">
        <f t="shared" si="45"/>
        <v>34.428935954948955</v>
      </c>
      <c r="AW21" s="191">
        <f t="shared" si="46"/>
        <v>37.183250831344871</v>
      </c>
      <c r="AX21" s="191">
        <f t="shared" si="46"/>
        <v>40.157910897852467</v>
      </c>
      <c r="AY21" s="191">
        <f t="shared" si="46"/>
        <v>43.370543769680665</v>
      </c>
      <c r="AZ21" s="191">
        <f t="shared" si="46"/>
        <v>46.840187271255118</v>
      </c>
      <c r="BA21" s="191">
        <f t="shared" si="46"/>
        <v>50.587402252955528</v>
      </c>
      <c r="BB21" s="191">
        <f t="shared" si="46"/>
        <v>54.634394433191979</v>
      </c>
      <c r="BC21" s="191">
        <f t="shared" si="46"/>
        <v>59.005145987847335</v>
      </c>
      <c r="BD21" s="191">
        <f t="shared" si="46"/>
        <v>63.725557666875133</v>
      </c>
      <c r="BE21" s="191">
        <f t="shared" si="46"/>
        <v>68.823602280225145</v>
      </c>
      <c r="BF21" s="191">
        <f t="shared" si="46"/>
        <v>74.329490462643165</v>
      </c>
      <c r="BG21" s="191">
        <f t="shared" si="46"/>
        <v>80.275849699654614</v>
      </c>
      <c r="BH21" s="389">
        <f t="shared" si="52"/>
        <v>653.36227150847503</v>
      </c>
      <c r="BI21" s="191">
        <f t="shared" si="47"/>
        <v>99.083334486430857</v>
      </c>
      <c r="BJ21" s="191">
        <f t="shared" si="48"/>
        <v>107.01000124534532</v>
      </c>
      <c r="BK21" s="191">
        <f t="shared" si="48"/>
        <v>115.57080134497296</v>
      </c>
      <c r="BL21" s="191">
        <f t="shared" si="48"/>
        <v>124.81646545257081</v>
      </c>
      <c r="BM21" s="191">
        <f t="shared" si="48"/>
        <v>134.80178268877648</v>
      </c>
      <c r="BN21" s="191">
        <f t="shared" si="48"/>
        <v>145.58592530387861</v>
      </c>
      <c r="BO21" s="191">
        <f t="shared" si="48"/>
        <v>157.23279932818892</v>
      </c>
      <c r="BP21" s="191">
        <f t="shared" si="48"/>
        <v>169.81142327444405</v>
      </c>
      <c r="BQ21" s="191">
        <f t="shared" si="48"/>
        <v>183.39633713639958</v>
      </c>
      <c r="BR21" s="191">
        <f t="shared" si="48"/>
        <v>198.06804410731155</v>
      </c>
      <c r="BS21" s="191">
        <f t="shared" si="48"/>
        <v>213.9134876358965</v>
      </c>
      <c r="BT21" s="191">
        <f t="shared" si="48"/>
        <v>231.02656664676823</v>
      </c>
      <c r="BU21" s="389">
        <f t="shared" si="37"/>
        <v>1880.3169686509839</v>
      </c>
      <c r="BV21" s="395"/>
      <c r="BW21" s="395"/>
      <c r="BX21" s="378"/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78"/>
      <c r="CJ21" s="378"/>
      <c r="CK21" s="378"/>
      <c r="CL21" s="378"/>
      <c r="CM21" s="378"/>
      <c r="CN21" s="378"/>
      <c r="CO21" s="378"/>
    </row>
    <row r="22" spans="1:93" s="380" customFormat="1" ht="15.95" customHeight="1" x14ac:dyDescent="0.2">
      <c r="B22" s="398" t="s">
        <v>289</v>
      </c>
      <c r="C22" s="387"/>
      <c r="D22" s="387">
        <v>0.04</v>
      </c>
      <c r="E22" s="387">
        <v>0.06</v>
      </c>
      <c r="F22" s="387">
        <v>0.06</v>
      </c>
      <c r="G22" s="387">
        <v>0.06</v>
      </c>
      <c r="H22" s="384" t="s">
        <v>226</v>
      </c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389"/>
      <c r="V22" s="191">
        <f t="shared" si="41"/>
        <v>3.1167807940375845</v>
      </c>
      <c r="W22" s="191">
        <f t="shared" si="42"/>
        <v>3.490794489322095</v>
      </c>
      <c r="X22" s="191">
        <f t="shared" si="42"/>
        <v>3.9096898280407464</v>
      </c>
      <c r="Y22" s="191">
        <f t="shared" si="42"/>
        <v>4.3788526074056362</v>
      </c>
      <c r="Z22" s="191">
        <f t="shared" si="42"/>
        <v>4.9043149202943139</v>
      </c>
      <c r="AA22" s="191">
        <f t="shared" si="42"/>
        <v>5.4928327107296306</v>
      </c>
      <c r="AB22" s="191">
        <f t="shared" si="42"/>
        <v>6.2618292902317805</v>
      </c>
      <c r="AC22" s="191">
        <f t="shared" si="42"/>
        <v>7.1384853908642301</v>
      </c>
      <c r="AD22" s="191">
        <f t="shared" si="42"/>
        <v>8.1378733455852235</v>
      </c>
      <c r="AE22" s="191">
        <f t="shared" si="42"/>
        <v>9.277175613967156</v>
      </c>
      <c r="AF22" s="191">
        <f t="shared" si="42"/>
        <v>10.575980199922558</v>
      </c>
      <c r="AG22" s="191">
        <f t="shared" si="42"/>
        <v>12.056617427911718</v>
      </c>
      <c r="AH22" s="389">
        <f t="shared" si="50"/>
        <v>78.74122661831268</v>
      </c>
      <c r="AI22" s="191">
        <f t="shared" si="43"/>
        <v>23.438064279860377</v>
      </c>
      <c r="AJ22" s="191">
        <f t="shared" si="44"/>
        <v>25.313109422249209</v>
      </c>
      <c r="AK22" s="191">
        <f t="shared" si="44"/>
        <v>27.33815817602915</v>
      </c>
      <c r="AL22" s="191">
        <f t="shared" si="44"/>
        <v>29.52521083011148</v>
      </c>
      <c r="AM22" s="191">
        <f t="shared" si="44"/>
        <v>31.887227696520398</v>
      </c>
      <c r="AN22" s="191">
        <f t="shared" si="44"/>
        <v>34.438205912242033</v>
      </c>
      <c r="AO22" s="191">
        <f t="shared" si="44"/>
        <v>37.193262385221395</v>
      </c>
      <c r="AP22" s="191">
        <f t="shared" si="44"/>
        <v>40.168723376039111</v>
      </c>
      <c r="AQ22" s="191">
        <f t="shared" si="44"/>
        <v>43.382221246122242</v>
      </c>
      <c r="AR22" s="191">
        <f t="shared" si="44"/>
        <v>46.852798945812026</v>
      </c>
      <c r="AS22" s="191">
        <f t="shared" si="44"/>
        <v>50.601022861476991</v>
      </c>
      <c r="AT22" s="191">
        <f t="shared" si="44"/>
        <v>54.649104690395156</v>
      </c>
      <c r="AU22" s="389">
        <f t="shared" si="51"/>
        <v>444.78710982207957</v>
      </c>
      <c r="AV22" s="191">
        <f t="shared" si="45"/>
        <v>68.857871909897909</v>
      </c>
      <c r="AW22" s="191">
        <f t="shared" si="46"/>
        <v>74.366501662689743</v>
      </c>
      <c r="AX22" s="191">
        <f t="shared" si="46"/>
        <v>80.315821795704935</v>
      </c>
      <c r="AY22" s="191">
        <f t="shared" si="46"/>
        <v>86.741087539361331</v>
      </c>
      <c r="AZ22" s="191">
        <f t="shared" si="46"/>
        <v>93.680374542510236</v>
      </c>
      <c r="BA22" s="191">
        <f t="shared" si="46"/>
        <v>101.17480450591106</v>
      </c>
      <c r="BB22" s="191">
        <f t="shared" si="46"/>
        <v>109.26878886638396</v>
      </c>
      <c r="BC22" s="191">
        <f t="shared" si="46"/>
        <v>118.01029197569467</v>
      </c>
      <c r="BD22" s="191">
        <f t="shared" si="46"/>
        <v>127.45111533375027</v>
      </c>
      <c r="BE22" s="191">
        <f t="shared" si="46"/>
        <v>137.64720456045029</v>
      </c>
      <c r="BF22" s="191">
        <f t="shared" si="46"/>
        <v>148.65898092528633</v>
      </c>
      <c r="BG22" s="191">
        <f t="shared" si="46"/>
        <v>160.55169939930923</v>
      </c>
      <c r="BH22" s="389">
        <f t="shared" si="52"/>
        <v>1306.7245430169501</v>
      </c>
      <c r="BI22" s="191">
        <f t="shared" si="47"/>
        <v>198.16666897286171</v>
      </c>
      <c r="BJ22" s="191">
        <f t="shared" si="48"/>
        <v>214.02000249069064</v>
      </c>
      <c r="BK22" s="191">
        <f t="shared" si="48"/>
        <v>231.14160268994593</v>
      </c>
      <c r="BL22" s="191">
        <f t="shared" si="48"/>
        <v>249.63293090514162</v>
      </c>
      <c r="BM22" s="191">
        <f t="shared" si="48"/>
        <v>269.60356537755297</v>
      </c>
      <c r="BN22" s="191">
        <f t="shared" si="48"/>
        <v>291.17185060775722</v>
      </c>
      <c r="BO22" s="191">
        <f t="shared" si="48"/>
        <v>314.46559865637784</v>
      </c>
      <c r="BP22" s="191">
        <f t="shared" si="48"/>
        <v>339.62284654888811</v>
      </c>
      <c r="BQ22" s="191">
        <f t="shared" si="48"/>
        <v>366.79267427279916</v>
      </c>
      <c r="BR22" s="191">
        <f t="shared" si="48"/>
        <v>396.1360882146231</v>
      </c>
      <c r="BS22" s="191">
        <f t="shared" si="48"/>
        <v>427.826975271793</v>
      </c>
      <c r="BT22" s="191">
        <f t="shared" si="48"/>
        <v>462.05313329353646</v>
      </c>
      <c r="BU22" s="389">
        <f t="shared" si="37"/>
        <v>3760.6339373019678</v>
      </c>
      <c r="BV22" s="395"/>
      <c r="BW22" s="395"/>
      <c r="BX22" s="378"/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78"/>
      <c r="CJ22" s="378"/>
      <c r="CK22" s="378"/>
      <c r="CL22" s="378"/>
      <c r="CM22" s="378"/>
      <c r="CN22" s="378"/>
      <c r="CO22" s="378"/>
    </row>
    <row r="23" spans="1:93" s="380" customFormat="1" ht="15.95" customHeight="1" x14ac:dyDescent="0.2">
      <c r="B23" s="398" t="s">
        <v>290</v>
      </c>
      <c r="C23" s="387"/>
      <c r="D23" s="399">
        <v>6.5000000000000002E-2</v>
      </c>
      <c r="E23" s="387">
        <v>0.09</v>
      </c>
      <c r="F23" s="387">
        <v>0.09</v>
      </c>
      <c r="G23" s="387">
        <v>0.09</v>
      </c>
      <c r="H23" s="384" t="s">
        <v>226</v>
      </c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389"/>
      <c r="V23" s="191">
        <f t="shared" si="41"/>
        <v>5.0647687903110743</v>
      </c>
      <c r="W23" s="191">
        <f t="shared" si="42"/>
        <v>5.6725410451484048</v>
      </c>
      <c r="X23" s="191">
        <f t="shared" si="42"/>
        <v>6.3532459705662134</v>
      </c>
      <c r="Y23" s="191">
        <f t="shared" si="42"/>
        <v>7.1156354870341589</v>
      </c>
      <c r="Z23" s="191">
        <f t="shared" si="42"/>
        <v>7.9695117454782594</v>
      </c>
      <c r="AA23" s="191">
        <f t="shared" si="42"/>
        <v>8.9258531549356501</v>
      </c>
      <c r="AB23" s="191">
        <f t="shared" si="42"/>
        <v>10.175472596626644</v>
      </c>
      <c r="AC23" s="191">
        <f t="shared" si="42"/>
        <v>11.600038760154375</v>
      </c>
      <c r="AD23" s="191">
        <f t="shared" si="42"/>
        <v>13.224044186575988</v>
      </c>
      <c r="AE23" s="191">
        <f t="shared" si="42"/>
        <v>15.075410372696627</v>
      </c>
      <c r="AF23" s="191">
        <f t="shared" si="42"/>
        <v>17.185967824874158</v>
      </c>
      <c r="AG23" s="191">
        <f t="shared" si="42"/>
        <v>19.59200332035654</v>
      </c>
      <c r="AH23" s="389">
        <f t="shared" si="50"/>
        <v>127.95449325475809</v>
      </c>
      <c r="AI23" s="191">
        <f t="shared" si="43"/>
        <v>35.157096419790562</v>
      </c>
      <c r="AJ23" s="191">
        <f t="shared" si="44"/>
        <v>37.969664133373811</v>
      </c>
      <c r="AK23" s="191">
        <f t="shared" si="44"/>
        <v>41.007237264043724</v>
      </c>
      <c r="AL23" s="191">
        <f t="shared" si="44"/>
        <v>44.287816245167221</v>
      </c>
      <c r="AM23" s="191">
        <f t="shared" si="44"/>
        <v>47.830841544780597</v>
      </c>
      <c r="AN23" s="191">
        <f t="shared" si="44"/>
        <v>51.657308868363046</v>
      </c>
      <c r="AO23" s="191">
        <f t="shared" si="44"/>
        <v>55.789893577832096</v>
      </c>
      <c r="AP23" s="191">
        <f t="shared" si="44"/>
        <v>60.253085064058666</v>
      </c>
      <c r="AQ23" s="191">
        <f t="shared" si="44"/>
        <v>65.073331869183363</v>
      </c>
      <c r="AR23" s="191">
        <f t="shared" si="44"/>
        <v>70.279198418718039</v>
      </c>
      <c r="AS23" s="191">
        <f t="shared" si="44"/>
        <v>75.901534292215487</v>
      </c>
      <c r="AT23" s="191">
        <f t="shared" si="44"/>
        <v>81.973657035592737</v>
      </c>
      <c r="AU23" s="389">
        <f t="shared" si="51"/>
        <v>667.18066473311933</v>
      </c>
      <c r="AV23" s="191">
        <f t="shared" si="45"/>
        <v>103.28680786484686</v>
      </c>
      <c r="AW23" s="191">
        <f t="shared" si="46"/>
        <v>111.54975249403462</v>
      </c>
      <c r="AX23" s="191">
        <f t="shared" si="46"/>
        <v>120.47373269355739</v>
      </c>
      <c r="AY23" s="191">
        <f t="shared" si="46"/>
        <v>130.111631309042</v>
      </c>
      <c r="AZ23" s="191">
        <f t="shared" si="46"/>
        <v>140.52056181376537</v>
      </c>
      <c r="BA23" s="191">
        <f t="shared" si="46"/>
        <v>151.7622067588666</v>
      </c>
      <c r="BB23" s="191">
        <f t="shared" si="46"/>
        <v>163.90318329957594</v>
      </c>
      <c r="BC23" s="191">
        <f t="shared" si="46"/>
        <v>177.01543796354201</v>
      </c>
      <c r="BD23" s="191">
        <f t="shared" si="46"/>
        <v>191.17667300062541</v>
      </c>
      <c r="BE23" s="191">
        <f t="shared" si="46"/>
        <v>206.47080684067544</v>
      </c>
      <c r="BF23" s="191">
        <f t="shared" si="46"/>
        <v>222.98847138792951</v>
      </c>
      <c r="BG23" s="191">
        <f t="shared" si="46"/>
        <v>240.82754909896386</v>
      </c>
      <c r="BH23" s="389">
        <f t="shared" si="52"/>
        <v>1960.0868145254251</v>
      </c>
      <c r="BI23" s="191">
        <f t="shared" si="47"/>
        <v>297.25000345929254</v>
      </c>
      <c r="BJ23" s="191">
        <f t="shared" si="48"/>
        <v>321.03000373603595</v>
      </c>
      <c r="BK23" s="191">
        <f t="shared" si="48"/>
        <v>346.7124040349189</v>
      </c>
      <c r="BL23" s="191">
        <f t="shared" si="48"/>
        <v>374.44939635771243</v>
      </c>
      <c r="BM23" s="191">
        <f t="shared" si="48"/>
        <v>404.40534806632951</v>
      </c>
      <c r="BN23" s="191">
        <f t="shared" si="48"/>
        <v>436.75777591163586</v>
      </c>
      <c r="BO23" s="191">
        <f t="shared" si="48"/>
        <v>471.69839798456678</v>
      </c>
      <c r="BP23" s="191">
        <f t="shared" si="48"/>
        <v>509.43426982333222</v>
      </c>
      <c r="BQ23" s="191">
        <f t="shared" si="48"/>
        <v>550.18901140919877</v>
      </c>
      <c r="BR23" s="191">
        <f t="shared" si="48"/>
        <v>594.20413232193471</v>
      </c>
      <c r="BS23" s="191">
        <f t="shared" si="48"/>
        <v>641.74046290768945</v>
      </c>
      <c r="BT23" s="191">
        <f t="shared" si="48"/>
        <v>693.07969994030475</v>
      </c>
      <c r="BU23" s="389">
        <f t="shared" si="37"/>
        <v>5640.9509059529519</v>
      </c>
      <c r="BV23" s="395"/>
      <c r="BW23" s="395"/>
      <c r="BX23" s="378"/>
      <c r="BY23" s="378"/>
      <c r="BZ23" s="378"/>
      <c r="CA23" s="378"/>
      <c r="CB23" s="378"/>
      <c r="CC23" s="378"/>
      <c r="CD23" s="378"/>
      <c r="CE23" s="378"/>
      <c r="CF23" s="378"/>
      <c r="CG23" s="378"/>
      <c r="CH23" s="378"/>
      <c r="CI23" s="378"/>
      <c r="CJ23" s="378"/>
      <c r="CK23" s="378"/>
      <c r="CL23" s="378"/>
      <c r="CM23" s="378"/>
      <c r="CN23" s="378"/>
      <c r="CO23" s="378"/>
    </row>
    <row r="24" spans="1:93" s="380" customFormat="1" ht="15.95" customHeight="1" x14ac:dyDescent="0.2">
      <c r="B24" s="398" t="s">
        <v>288</v>
      </c>
      <c r="C24" s="387"/>
      <c r="D24" s="387">
        <v>0.02</v>
      </c>
      <c r="E24" s="399">
        <v>2.5000000000000001E-2</v>
      </c>
      <c r="F24" s="399">
        <v>2.5000000000000001E-2</v>
      </c>
      <c r="G24" s="399">
        <v>2.5000000000000001E-2</v>
      </c>
      <c r="H24" s="384" t="s">
        <v>226</v>
      </c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389"/>
      <c r="V24" s="191">
        <f t="shared" si="41"/>
        <v>1.5583903970187922</v>
      </c>
      <c r="W24" s="191">
        <f t="shared" si="42"/>
        <v>1.7453972446610475</v>
      </c>
      <c r="X24" s="191">
        <f t="shared" si="42"/>
        <v>1.9548449140203732</v>
      </c>
      <c r="Y24" s="191">
        <f t="shared" si="42"/>
        <v>2.1894263037028181</v>
      </c>
      <c r="Z24" s="191">
        <f t="shared" si="42"/>
        <v>2.452157460147157</v>
      </c>
      <c r="AA24" s="191">
        <f t="shared" si="42"/>
        <v>2.7464163553648153</v>
      </c>
      <c r="AB24" s="191">
        <f t="shared" si="42"/>
        <v>3.1309146451158902</v>
      </c>
      <c r="AC24" s="191">
        <f t="shared" si="42"/>
        <v>3.569242695432115</v>
      </c>
      <c r="AD24" s="191">
        <f t="shared" si="42"/>
        <v>4.0689366727926117</v>
      </c>
      <c r="AE24" s="191">
        <f t="shared" si="42"/>
        <v>4.638587806983578</v>
      </c>
      <c r="AF24" s="191">
        <f t="shared" si="42"/>
        <v>5.287990099961279</v>
      </c>
      <c r="AG24" s="191">
        <f t="shared" si="42"/>
        <v>6.0283087139558589</v>
      </c>
      <c r="AH24" s="389">
        <f t="shared" si="50"/>
        <v>39.37061330915634</v>
      </c>
      <c r="AI24" s="191">
        <f t="shared" si="43"/>
        <v>9.7658601166084917</v>
      </c>
      <c r="AJ24" s="191">
        <f t="shared" si="44"/>
        <v>10.547128925937171</v>
      </c>
      <c r="AK24" s="191">
        <f t="shared" si="44"/>
        <v>11.390899240012146</v>
      </c>
      <c r="AL24" s="191">
        <f t="shared" si="44"/>
        <v>12.302171179213119</v>
      </c>
      <c r="AM24" s="191">
        <f t="shared" si="44"/>
        <v>13.286344873550167</v>
      </c>
      <c r="AN24" s="191">
        <f t="shared" si="44"/>
        <v>14.349252463434182</v>
      </c>
      <c r="AO24" s="191">
        <f t="shared" si="44"/>
        <v>15.497192660508915</v>
      </c>
      <c r="AP24" s="191">
        <f t="shared" si="44"/>
        <v>16.73696807334963</v>
      </c>
      <c r="AQ24" s="191">
        <f t="shared" si="44"/>
        <v>18.075925519217602</v>
      </c>
      <c r="AR24" s="191">
        <f t="shared" si="44"/>
        <v>19.521999560755013</v>
      </c>
      <c r="AS24" s="191">
        <f t="shared" si="44"/>
        <v>21.083759525615417</v>
      </c>
      <c r="AT24" s="191">
        <f t="shared" si="44"/>
        <v>22.770460287664651</v>
      </c>
      <c r="AU24" s="389">
        <f t="shared" si="51"/>
        <v>185.32796242586653</v>
      </c>
      <c r="AV24" s="191">
        <f t="shared" si="45"/>
        <v>28.690779962457466</v>
      </c>
      <c r="AW24" s="191">
        <f t="shared" si="46"/>
        <v>30.986042359454064</v>
      </c>
      <c r="AX24" s="191">
        <f t="shared" si="46"/>
        <v>33.464925748210391</v>
      </c>
      <c r="AY24" s="191">
        <f t="shared" si="46"/>
        <v>36.142119808067228</v>
      </c>
      <c r="AZ24" s="191">
        <f t="shared" si="46"/>
        <v>39.033489392712603</v>
      </c>
      <c r="BA24" s="191">
        <f t="shared" si="46"/>
        <v>42.156168544129613</v>
      </c>
      <c r="BB24" s="191">
        <f t="shared" si="46"/>
        <v>45.528662027659983</v>
      </c>
      <c r="BC24" s="191">
        <f t="shared" si="46"/>
        <v>49.170954989872783</v>
      </c>
      <c r="BD24" s="191">
        <f t="shared" si="46"/>
        <v>53.104631389062618</v>
      </c>
      <c r="BE24" s="191">
        <f t="shared" si="46"/>
        <v>57.353001900187621</v>
      </c>
      <c r="BF24" s="191">
        <f t="shared" si="46"/>
        <v>61.941242052202647</v>
      </c>
      <c r="BG24" s="191">
        <f t="shared" si="46"/>
        <v>66.896541416378852</v>
      </c>
      <c r="BH24" s="389">
        <f t="shared" si="52"/>
        <v>544.4685595903959</v>
      </c>
      <c r="BI24" s="191">
        <f t="shared" si="47"/>
        <v>82.569445405359048</v>
      </c>
      <c r="BJ24" s="191">
        <f t="shared" si="48"/>
        <v>89.17500103778778</v>
      </c>
      <c r="BK24" s="191">
        <f t="shared" si="48"/>
        <v>96.309001120810819</v>
      </c>
      <c r="BL24" s="191">
        <f t="shared" si="48"/>
        <v>104.01372121047569</v>
      </c>
      <c r="BM24" s="191">
        <f t="shared" si="48"/>
        <v>112.33481890731376</v>
      </c>
      <c r="BN24" s="191">
        <f t="shared" si="48"/>
        <v>121.32160441989886</v>
      </c>
      <c r="BO24" s="191">
        <f t="shared" si="48"/>
        <v>131.02733277349077</v>
      </c>
      <c r="BP24" s="191">
        <f t="shared" si="48"/>
        <v>141.50951939537006</v>
      </c>
      <c r="BQ24" s="191">
        <f t="shared" si="48"/>
        <v>152.83028094699966</v>
      </c>
      <c r="BR24" s="191">
        <f t="shared" si="48"/>
        <v>165.05670342275965</v>
      </c>
      <c r="BS24" s="191">
        <f t="shared" si="48"/>
        <v>178.26123969658045</v>
      </c>
      <c r="BT24" s="191">
        <f t="shared" si="48"/>
        <v>192.52213887230687</v>
      </c>
      <c r="BU24" s="389">
        <f t="shared" si="37"/>
        <v>1566.9308072091537</v>
      </c>
      <c r="BV24" s="395"/>
      <c r="BW24" s="395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378"/>
      <c r="CK24" s="378"/>
      <c r="CL24" s="378"/>
      <c r="CM24" s="378"/>
      <c r="CN24" s="378"/>
      <c r="CO24" s="378"/>
    </row>
    <row r="25" spans="1:93" s="380" customFormat="1" ht="15.95" customHeight="1" x14ac:dyDescent="0.2">
      <c r="B25" s="398" t="s">
        <v>291</v>
      </c>
      <c r="C25" s="387"/>
      <c r="D25" s="387">
        <v>0.04</v>
      </c>
      <c r="E25" s="387">
        <v>0.05</v>
      </c>
      <c r="F25" s="387">
        <v>0.05</v>
      </c>
      <c r="G25" s="387">
        <v>0.05</v>
      </c>
      <c r="H25" s="384" t="s">
        <v>226</v>
      </c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389"/>
      <c r="V25" s="191">
        <f t="shared" si="41"/>
        <v>3.1167807940375845</v>
      </c>
      <c r="W25" s="191">
        <f t="shared" si="42"/>
        <v>3.490794489322095</v>
      </c>
      <c r="X25" s="191">
        <f t="shared" si="42"/>
        <v>3.9096898280407464</v>
      </c>
      <c r="Y25" s="191">
        <f t="shared" si="42"/>
        <v>4.3788526074056362</v>
      </c>
      <c r="Z25" s="191">
        <f t="shared" si="42"/>
        <v>4.9043149202943139</v>
      </c>
      <c r="AA25" s="191">
        <f t="shared" si="42"/>
        <v>5.4928327107296306</v>
      </c>
      <c r="AB25" s="191">
        <f t="shared" si="42"/>
        <v>6.2618292902317805</v>
      </c>
      <c r="AC25" s="191">
        <f t="shared" si="42"/>
        <v>7.1384853908642301</v>
      </c>
      <c r="AD25" s="191">
        <f t="shared" si="42"/>
        <v>8.1378733455852235</v>
      </c>
      <c r="AE25" s="191">
        <f t="shared" si="42"/>
        <v>9.277175613967156</v>
      </c>
      <c r="AF25" s="191">
        <f t="shared" si="42"/>
        <v>10.575980199922558</v>
      </c>
      <c r="AG25" s="191">
        <f t="shared" si="42"/>
        <v>12.056617427911718</v>
      </c>
      <c r="AH25" s="389">
        <f t="shared" si="50"/>
        <v>78.74122661831268</v>
      </c>
      <c r="AI25" s="191">
        <f t="shared" si="43"/>
        <v>19.531720233216983</v>
      </c>
      <c r="AJ25" s="191">
        <f t="shared" si="44"/>
        <v>21.094257851874342</v>
      </c>
      <c r="AK25" s="191">
        <f t="shared" si="44"/>
        <v>22.781798480024293</v>
      </c>
      <c r="AL25" s="191">
        <f t="shared" si="44"/>
        <v>24.604342358426237</v>
      </c>
      <c r="AM25" s="191">
        <f t="shared" si="44"/>
        <v>26.572689747100334</v>
      </c>
      <c r="AN25" s="191">
        <f t="shared" si="44"/>
        <v>28.698504926868363</v>
      </c>
      <c r="AO25" s="191">
        <f t="shared" si="44"/>
        <v>30.99438532101783</v>
      </c>
      <c r="AP25" s="191">
        <f t="shared" si="44"/>
        <v>33.473936146699259</v>
      </c>
      <c r="AQ25" s="191">
        <f t="shared" si="44"/>
        <v>36.151851038435204</v>
      </c>
      <c r="AR25" s="191">
        <f t="shared" si="44"/>
        <v>39.043999121510026</v>
      </c>
      <c r="AS25" s="191">
        <f t="shared" si="44"/>
        <v>42.167519051230833</v>
      </c>
      <c r="AT25" s="191">
        <f t="shared" si="44"/>
        <v>45.540920575329302</v>
      </c>
      <c r="AU25" s="389">
        <f t="shared" si="51"/>
        <v>370.65592485173306</v>
      </c>
      <c r="AV25" s="191">
        <f t="shared" si="45"/>
        <v>57.381559924914932</v>
      </c>
      <c r="AW25" s="191">
        <f t="shared" si="46"/>
        <v>61.972084718908128</v>
      </c>
      <c r="AX25" s="191">
        <f t="shared" si="46"/>
        <v>66.929851496420781</v>
      </c>
      <c r="AY25" s="191">
        <f t="shared" si="46"/>
        <v>72.284239616134457</v>
      </c>
      <c r="AZ25" s="191">
        <f t="shared" si="46"/>
        <v>78.066978785425206</v>
      </c>
      <c r="BA25" s="191">
        <f t="shared" si="46"/>
        <v>84.312337088259227</v>
      </c>
      <c r="BB25" s="191">
        <f t="shared" si="46"/>
        <v>91.057324055319967</v>
      </c>
      <c r="BC25" s="191">
        <f t="shared" si="46"/>
        <v>98.341909979745566</v>
      </c>
      <c r="BD25" s="191">
        <f t="shared" si="46"/>
        <v>106.20926277812524</v>
      </c>
      <c r="BE25" s="191">
        <f t="shared" si="46"/>
        <v>114.70600380037524</v>
      </c>
      <c r="BF25" s="191">
        <f t="shared" si="46"/>
        <v>123.88248410440529</v>
      </c>
      <c r="BG25" s="191">
        <f t="shared" si="46"/>
        <v>133.7930828327577</v>
      </c>
      <c r="BH25" s="389">
        <f t="shared" si="52"/>
        <v>1088.9371191807918</v>
      </c>
      <c r="BI25" s="191">
        <f t="shared" si="47"/>
        <v>165.1388908107181</v>
      </c>
      <c r="BJ25" s="191">
        <f t="shared" si="48"/>
        <v>178.35000207557556</v>
      </c>
      <c r="BK25" s="191">
        <f t="shared" si="48"/>
        <v>192.61800224162164</v>
      </c>
      <c r="BL25" s="191">
        <f t="shared" si="48"/>
        <v>208.02744242095139</v>
      </c>
      <c r="BM25" s="191">
        <f t="shared" si="48"/>
        <v>224.66963781462752</v>
      </c>
      <c r="BN25" s="191">
        <f t="shared" si="48"/>
        <v>242.64320883979772</v>
      </c>
      <c r="BO25" s="191">
        <f t="shared" si="48"/>
        <v>262.05466554698154</v>
      </c>
      <c r="BP25" s="191">
        <f t="shared" si="48"/>
        <v>283.01903879074013</v>
      </c>
      <c r="BQ25" s="191">
        <f t="shared" si="48"/>
        <v>305.66056189399933</v>
      </c>
      <c r="BR25" s="191">
        <f t="shared" si="48"/>
        <v>330.11340684551931</v>
      </c>
      <c r="BS25" s="191">
        <f t="shared" si="48"/>
        <v>356.52247939316089</v>
      </c>
      <c r="BT25" s="191">
        <f t="shared" si="48"/>
        <v>385.04427774461374</v>
      </c>
      <c r="BU25" s="389">
        <f t="shared" si="37"/>
        <v>3133.8616144183075</v>
      </c>
      <c r="BV25" s="395"/>
      <c r="BW25" s="395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</row>
    <row r="26" spans="1:93" s="380" customFormat="1" ht="15.95" customHeight="1" x14ac:dyDescent="0.2">
      <c r="B26" s="398" t="s">
        <v>290</v>
      </c>
      <c r="C26" s="387"/>
      <c r="D26" s="399">
        <v>6.5000000000000002E-2</v>
      </c>
      <c r="E26" s="399">
        <v>8.5000000000000006E-2</v>
      </c>
      <c r="F26" s="399">
        <v>8.5000000000000006E-2</v>
      </c>
      <c r="G26" s="399">
        <v>8.5000000000000006E-2</v>
      </c>
      <c r="H26" s="384" t="s">
        <v>226</v>
      </c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389"/>
      <c r="V26" s="191">
        <f t="shared" si="41"/>
        <v>5.0647687903110743</v>
      </c>
      <c r="W26" s="191">
        <f t="shared" si="42"/>
        <v>5.6725410451484048</v>
      </c>
      <c r="X26" s="191">
        <f t="shared" si="42"/>
        <v>6.3532459705662134</v>
      </c>
      <c r="Y26" s="191">
        <f t="shared" si="42"/>
        <v>7.1156354870341589</v>
      </c>
      <c r="Z26" s="191">
        <f t="shared" si="42"/>
        <v>7.9695117454782594</v>
      </c>
      <c r="AA26" s="191">
        <f t="shared" si="42"/>
        <v>8.9258531549356501</v>
      </c>
      <c r="AB26" s="191">
        <f t="shared" si="42"/>
        <v>10.175472596626644</v>
      </c>
      <c r="AC26" s="191">
        <f t="shared" si="42"/>
        <v>11.600038760154375</v>
      </c>
      <c r="AD26" s="191">
        <f t="shared" si="42"/>
        <v>13.224044186575988</v>
      </c>
      <c r="AE26" s="191">
        <f t="shared" si="42"/>
        <v>15.075410372696627</v>
      </c>
      <c r="AF26" s="191">
        <f t="shared" si="42"/>
        <v>17.185967824874158</v>
      </c>
      <c r="AG26" s="191">
        <f t="shared" si="42"/>
        <v>19.59200332035654</v>
      </c>
      <c r="AH26" s="389">
        <f t="shared" si="50"/>
        <v>127.95449325475809</v>
      </c>
      <c r="AI26" s="191">
        <f t="shared" si="43"/>
        <v>33.203924396468871</v>
      </c>
      <c r="AJ26" s="191">
        <f t="shared" si="44"/>
        <v>35.860238348186378</v>
      </c>
      <c r="AK26" s="191">
        <f t="shared" si="44"/>
        <v>38.7290574160413</v>
      </c>
      <c r="AL26" s="191">
        <f t="shared" si="44"/>
        <v>41.827382009324602</v>
      </c>
      <c r="AM26" s="191">
        <f t="shared" si="44"/>
        <v>45.173572570070569</v>
      </c>
      <c r="AN26" s="191">
        <f t="shared" si="44"/>
        <v>48.787458375676216</v>
      </c>
      <c r="AO26" s="191">
        <f t="shared" si="44"/>
        <v>52.690455045730317</v>
      </c>
      <c r="AP26" s="191">
        <f t="shared" si="44"/>
        <v>56.905691449388748</v>
      </c>
      <c r="AQ26" s="191">
        <f t="shared" si="44"/>
        <v>61.458146765339855</v>
      </c>
      <c r="AR26" s="191">
        <f t="shared" si="44"/>
        <v>66.374798506567046</v>
      </c>
      <c r="AS26" s="191">
        <f t="shared" si="44"/>
        <v>71.684782387092412</v>
      </c>
      <c r="AT26" s="191">
        <f t="shared" si="44"/>
        <v>77.41956497805981</v>
      </c>
      <c r="AU26" s="389">
        <f t="shared" si="51"/>
        <v>630.11507224794616</v>
      </c>
      <c r="AV26" s="191">
        <f t="shared" si="45"/>
        <v>97.548651872355379</v>
      </c>
      <c r="AW26" s="191">
        <f t="shared" si="46"/>
        <v>105.35254402214382</v>
      </c>
      <c r="AX26" s="191">
        <f t="shared" si="46"/>
        <v>113.78074754391534</v>
      </c>
      <c r="AY26" s="191">
        <f t="shared" si="46"/>
        <v>122.88320734742857</v>
      </c>
      <c r="AZ26" s="191">
        <f t="shared" si="46"/>
        <v>132.71386393522286</v>
      </c>
      <c r="BA26" s="191">
        <f t="shared" si="46"/>
        <v>143.33097305004068</v>
      </c>
      <c r="BB26" s="191">
        <f t="shared" si="46"/>
        <v>154.79745089404395</v>
      </c>
      <c r="BC26" s="191">
        <f t="shared" si="46"/>
        <v>167.18124696556745</v>
      </c>
      <c r="BD26" s="191">
        <f t="shared" si="46"/>
        <v>180.5557467228129</v>
      </c>
      <c r="BE26" s="191">
        <f t="shared" si="46"/>
        <v>195.00020646063791</v>
      </c>
      <c r="BF26" s="191">
        <f t="shared" si="46"/>
        <v>210.60022297748901</v>
      </c>
      <c r="BG26" s="191">
        <f t="shared" si="46"/>
        <v>227.44824081568811</v>
      </c>
      <c r="BH26" s="389">
        <f t="shared" si="52"/>
        <v>1851.1931026073462</v>
      </c>
      <c r="BI26" s="191">
        <f t="shared" si="47"/>
        <v>280.73611437822075</v>
      </c>
      <c r="BJ26" s="191">
        <f t="shared" si="48"/>
        <v>303.19500352847848</v>
      </c>
      <c r="BK26" s="191">
        <f t="shared" si="48"/>
        <v>327.45060381075677</v>
      </c>
      <c r="BL26" s="191">
        <f t="shared" si="48"/>
        <v>353.64665211561737</v>
      </c>
      <c r="BM26" s="191">
        <f t="shared" si="48"/>
        <v>381.9383842848668</v>
      </c>
      <c r="BN26" s="191">
        <f t="shared" si="48"/>
        <v>412.49345502765613</v>
      </c>
      <c r="BO26" s="191">
        <f t="shared" si="48"/>
        <v>445.49293142986869</v>
      </c>
      <c r="BP26" s="191">
        <f t="shared" si="48"/>
        <v>481.13236594425825</v>
      </c>
      <c r="BQ26" s="191">
        <f t="shared" si="48"/>
        <v>519.62295521979888</v>
      </c>
      <c r="BR26" s="191">
        <f t="shared" si="48"/>
        <v>561.19279163738281</v>
      </c>
      <c r="BS26" s="191">
        <f t="shared" si="48"/>
        <v>606.08821496837345</v>
      </c>
      <c r="BT26" s="191">
        <f t="shared" si="48"/>
        <v>654.57527216584344</v>
      </c>
      <c r="BU26" s="389">
        <f t="shared" si="37"/>
        <v>5327.5647445111217</v>
      </c>
      <c r="BV26" s="395"/>
      <c r="BW26" s="395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78"/>
      <c r="CM26" s="378"/>
      <c r="CN26" s="378"/>
      <c r="CO26" s="378"/>
    </row>
    <row r="27" spans="1:93" s="380" customFormat="1" ht="15.95" customHeight="1" x14ac:dyDescent="0.2">
      <c r="B27" s="381"/>
      <c r="C27" s="487">
        <f>SUM(C14:C26)</f>
        <v>1</v>
      </c>
      <c r="D27" s="487">
        <f>SUM(D14:D26)</f>
        <v>1</v>
      </c>
      <c r="E27" s="487">
        <f>SUM(E14:E26)</f>
        <v>1</v>
      </c>
      <c r="F27" s="487">
        <f>SUM(F14:F26)</f>
        <v>1</v>
      </c>
      <c r="G27" s="487">
        <f>SUM(G14:G26)</f>
        <v>1</v>
      </c>
      <c r="H27" s="384" t="s">
        <v>226</v>
      </c>
      <c r="I27" s="186">
        <f t="shared" ref="I27:T27" si="53">I$13*$C27</f>
        <v>16</v>
      </c>
      <c r="J27" s="186">
        <f t="shared" si="53"/>
        <v>17.920000000000002</v>
      </c>
      <c r="K27" s="186">
        <f t="shared" si="53"/>
        <v>20.070400000000003</v>
      </c>
      <c r="L27" s="186">
        <f t="shared" si="53"/>
        <v>22.478848000000006</v>
      </c>
      <c r="M27" s="186">
        <f t="shared" si="53"/>
        <v>25.176309760000009</v>
      </c>
      <c r="N27" s="186">
        <f t="shared" si="53"/>
        <v>28.197466931200012</v>
      </c>
      <c r="O27" s="186">
        <f t="shared" si="53"/>
        <v>31.581162962944017</v>
      </c>
      <c r="P27" s="186">
        <f t="shared" si="53"/>
        <v>35.370902518497303</v>
      </c>
      <c r="Q27" s="186">
        <f t="shared" si="53"/>
        <v>39.615410820716981</v>
      </c>
      <c r="R27" s="186">
        <f t="shared" si="53"/>
        <v>44.369260119203027</v>
      </c>
      <c r="S27" s="186">
        <f t="shared" si="53"/>
        <v>49.693571333507393</v>
      </c>
      <c r="T27" s="186">
        <f t="shared" si="53"/>
        <v>55.656799893528287</v>
      </c>
      <c r="U27" s="389">
        <f t="shared" ref="U27" si="54">SUM(I27:T27)</f>
        <v>386.13013233959703</v>
      </c>
      <c r="V27" s="186">
        <f t="shared" ref="V27:AG27" si="55">V$13*$D27</f>
        <v>77.919519850939608</v>
      </c>
      <c r="W27" s="186">
        <f t="shared" si="55"/>
        <v>87.269862233052379</v>
      </c>
      <c r="X27" s="186">
        <f t="shared" si="55"/>
        <v>97.74224570101866</v>
      </c>
      <c r="Y27" s="186">
        <f t="shared" si="55"/>
        <v>109.47131518514091</v>
      </c>
      <c r="Z27" s="186">
        <f t="shared" si="55"/>
        <v>122.60787300735784</v>
      </c>
      <c r="AA27" s="186">
        <f t="shared" si="55"/>
        <v>137.32081776824077</v>
      </c>
      <c r="AB27" s="186">
        <f t="shared" si="55"/>
        <v>156.54573225579452</v>
      </c>
      <c r="AC27" s="186">
        <f t="shared" si="55"/>
        <v>178.46213477160575</v>
      </c>
      <c r="AD27" s="186">
        <f t="shared" si="55"/>
        <v>203.44683363963057</v>
      </c>
      <c r="AE27" s="186">
        <f t="shared" si="55"/>
        <v>231.92939034917887</v>
      </c>
      <c r="AF27" s="186">
        <f t="shared" si="55"/>
        <v>264.39950499806395</v>
      </c>
      <c r="AG27" s="186">
        <f t="shared" si="55"/>
        <v>301.41543569779293</v>
      </c>
      <c r="AH27" s="389">
        <f t="shared" si="31"/>
        <v>1968.5306654578169</v>
      </c>
      <c r="AI27" s="186">
        <f t="shared" ref="AI27:AT27" si="56">AI$13*$E27</f>
        <v>390.63440466433963</v>
      </c>
      <c r="AJ27" s="186">
        <f t="shared" si="56"/>
        <v>421.88515703748681</v>
      </c>
      <c r="AK27" s="186">
        <f t="shared" si="56"/>
        <v>455.63596960048585</v>
      </c>
      <c r="AL27" s="186">
        <f t="shared" si="56"/>
        <v>492.08684716852468</v>
      </c>
      <c r="AM27" s="186">
        <f t="shared" si="56"/>
        <v>531.45379494200665</v>
      </c>
      <c r="AN27" s="186">
        <f t="shared" si="56"/>
        <v>573.97009853736722</v>
      </c>
      <c r="AO27" s="186">
        <f t="shared" si="56"/>
        <v>619.88770642035661</v>
      </c>
      <c r="AP27" s="186">
        <f t="shared" si="56"/>
        <v>669.47872293398518</v>
      </c>
      <c r="AQ27" s="186">
        <f t="shared" si="56"/>
        <v>723.03702076870411</v>
      </c>
      <c r="AR27" s="186">
        <f t="shared" si="56"/>
        <v>780.87998243020047</v>
      </c>
      <c r="AS27" s="186">
        <f t="shared" si="56"/>
        <v>843.35038102461658</v>
      </c>
      <c r="AT27" s="186">
        <f t="shared" si="56"/>
        <v>910.81841150658602</v>
      </c>
      <c r="AU27" s="389">
        <f t="shared" si="33"/>
        <v>7413.1184970346594</v>
      </c>
      <c r="AV27" s="186">
        <f t="shared" ref="AV27:BG27" si="57">AV$13*$F27</f>
        <v>1147.6311984982985</v>
      </c>
      <c r="AW27" s="186">
        <f t="shared" si="57"/>
        <v>1239.4416943781625</v>
      </c>
      <c r="AX27" s="186">
        <f t="shared" si="57"/>
        <v>1338.5970299284156</v>
      </c>
      <c r="AY27" s="186">
        <f t="shared" si="57"/>
        <v>1445.684792322689</v>
      </c>
      <c r="AZ27" s="186">
        <f t="shared" si="57"/>
        <v>1561.3395757085041</v>
      </c>
      <c r="BA27" s="186">
        <f t="shared" si="57"/>
        <v>1686.2467417651844</v>
      </c>
      <c r="BB27" s="186">
        <f t="shared" si="57"/>
        <v>1821.1464811063993</v>
      </c>
      <c r="BC27" s="186">
        <f t="shared" si="57"/>
        <v>1966.8381995949112</v>
      </c>
      <c r="BD27" s="186">
        <f t="shared" si="57"/>
        <v>2124.1852555625046</v>
      </c>
      <c r="BE27" s="186">
        <f t="shared" si="57"/>
        <v>2294.1200760075048</v>
      </c>
      <c r="BF27" s="186">
        <f t="shared" si="57"/>
        <v>2477.6496820881057</v>
      </c>
      <c r="BG27" s="186">
        <f t="shared" si="57"/>
        <v>2675.8616566551541</v>
      </c>
      <c r="BH27" s="389">
        <f t="shared" si="35"/>
        <v>21778.74238361583</v>
      </c>
      <c r="BI27" s="186">
        <f t="shared" ref="BI27:BT27" si="58">BI$13*$G27</f>
        <v>3302.7778162143618</v>
      </c>
      <c r="BJ27" s="186">
        <f t="shared" si="58"/>
        <v>3567.000041511511</v>
      </c>
      <c r="BK27" s="186">
        <f t="shared" si="58"/>
        <v>3852.3600448324323</v>
      </c>
      <c r="BL27" s="186">
        <f t="shared" si="58"/>
        <v>4160.5488484190273</v>
      </c>
      <c r="BM27" s="186">
        <f t="shared" si="58"/>
        <v>4493.3927562925501</v>
      </c>
      <c r="BN27" s="186">
        <f t="shared" si="58"/>
        <v>4852.8641767959543</v>
      </c>
      <c r="BO27" s="186">
        <f t="shared" si="58"/>
        <v>5241.093310939631</v>
      </c>
      <c r="BP27" s="186">
        <f t="shared" si="58"/>
        <v>5660.3807758148023</v>
      </c>
      <c r="BQ27" s="186">
        <f t="shared" si="58"/>
        <v>6113.2112378799866</v>
      </c>
      <c r="BR27" s="186">
        <f t="shared" si="58"/>
        <v>6602.2681369103857</v>
      </c>
      <c r="BS27" s="186">
        <f t="shared" si="58"/>
        <v>7130.4495878632169</v>
      </c>
      <c r="BT27" s="186">
        <f t="shared" si="58"/>
        <v>7700.8855548922747</v>
      </c>
      <c r="BU27" s="389">
        <f t="shared" si="37"/>
        <v>62677.232288366133</v>
      </c>
      <c r="BV27" s="395"/>
      <c r="BW27" s="395"/>
      <c r="BX27" s="395"/>
      <c r="BY27" s="395"/>
      <c r="BZ27" s="395"/>
      <c r="CA27" s="395"/>
      <c r="CB27" s="378"/>
      <c r="CC27" s="378"/>
      <c r="CD27" s="378"/>
      <c r="CE27" s="378"/>
      <c r="CF27" s="378"/>
      <c r="CG27" s="378"/>
      <c r="CH27" s="378"/>
      <c r="CI27" s="378"/>
      <c r="CJ27" s="378"/>
      <c r="CK27" s="378"/>
      <c r="CL27" s="378"/>
      <c r="CM27" s="378"/>
      <c r="CN27" s="378"/>
      <c r="CO27" s="378"/>
    </row>
    <row r="28" spans="1:93" s="380" customFormat="1" ht="15.95" customHeight="1" x14ac:dyDescent="0.2">
      <c r="B28" s="394" t="s">
        <v>210</v>
      </c>
      <c r="C28" s="400"/>
      <c r="D28" s="400"/>
      <c r="E28" s="400"/>
      <c r="F28" s="400"/>
      <c r="G28" s="401"/>
      <c r="H28" s="384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389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389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389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389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389"/>
      <c r="BV28" s="395"/>
      <c r="BW28" s="395"/>
      <c r="BX28" s="395"/>
      <c r="BY28" s="395"/>
      <c r="BZ28" s="395"/>
      <c r="CA28" s="395"/>
      <c r="CB28" s="378"/>
      <c r="CC28" s="378"/>
      <c r="CD28" s="378"/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</row>
    <row r="29" spans="1:93" s="380" customFormat="1" ht="15.95" customHeight="1" x14ac:dyDescent="0.2">
      <c r="A29" s="386"/>
      <c r="B29" s="381" t="s">
        <v>206</v>
      </c>
      <c r="C29" s="387">
        <v>0.12</v>
      </c>
      <c r="D29" s="388">
        <v>0.14000000000000001</v>
      </c>
      <c r="E29" s="388">
        <v>0.08</v>
      </c>
      <c r="F29" s="388">
        <v>0.04</v>
      </c>
      <c r="G29" s="388">
        <v>0.03</v>
      </c>
      <c r="H29" s="384" t="s">
        <v>168</v>
      </c>
      <c r="I29" s="186">
        <v>3</v>
      </c>
      <c r="J29" s="186">
        <f t="shared" ref="J29:T29" si="59">I29*(1+$C29)</f>
        <v>3.3600000000000003</v>
      </c>
      <c r="K29" s="186">
        <f t="shared" si="59"/>
        <v>3.7632000000000008</v>
      </c>
      <c r="L29" s="186">
        <f t="shared" si="59"/>
        <v>4.2147840000000016</v>
      </c>
      <c r="M29" s="186">
        <f t="shared" si="59"/>
        <v>4.7205580800000027</v>
      </c>
      <c r="N29" s="186">
        <f t="shared" si="59"/>
        <v>5.2870250496000031</v>
      </c>
      <c r="O29" s="186">
        <f t="shared" si="59"/>
        <v>5.9214680555520038</v>
      </c>
      <c r="P29" s="186">
        <f t="shared" si="59"/>
        <v>6.6320442222182452</v>
      </c>
      <c r="Q29" s="186">
        <f t="shared" si="59"/>
        <v>7.4278895288844353</v>
      </c>
      <c r="R29" s="186">
        <f t="shared" si="59"/>
        <v>8.3192362723505688</v>
      </c>
      <c r="S29" s="186">
        <f t="shared" si="59"/>
        <v>9.3175446250326388</v>
      </c>
      <c r="T29" s="186">
        <f t="shared" si="59"/>
        <v>10.435649980036557</v>
      </c>
      <c r="U29" s="389">
        <f>T29</f>
        <v>10.435649980036557</v>
      </c>
      <c r="V29" s="186">
        <f>T29*(1+$C29)</f>
        <v>11.687927977640944</v>
      </c>
      <c r="W29" s="186">
        <f>V29*(1+$C29)</f>
        <v>13.090479334957859</v>
      </c>
      <c r="X29" s="186">
        <f>W29*(1+$C29)</f>
        <v>14.661336855152804</v>
      </c>
      <c r="Y29" s="186">
        <f>X29*(1+$C29)</f>
        <v>16.420697277771144</v>
      </c>
      <c r="Z29" s="186">
        <f>Y29*(1+$C29)</f>
        <v>18.391180951103681</v>
      </c>
      <c r="AA29" s="186">
        <f>Z29*(1+$C29)</f>
        <v>20.598122665236126</v>
      </c>
      <c r="AB29" s="186">
        <f t="shared" ref="AB29:AG29" si="60">AA29*(1+$D29)</f>
        <v>23.481859838369186</v>
      </c>
      <c r="AC29" s="186">
        <f t="shared" si="60"/>
        <v>26.769320215740876</v>
      </c>
      <c r="AD29" s="186">
        <f t="shared" si="60"/>
        <v>30.517025045944603</v>
      </c>
      <c r="AE29" s="186">
        <f t="shared" si="60"/>
        <v>34.789408552376848</v>
      </c>
      <c r="AF29" s="186">
        <f t="shared" si="60"/>
        <v>39.659925749709615</v>
      </c>
      <c r="AG29" s="186">
        <f t="shared" si="60"/>
        <v>45.212315354668966</v>
      </c>
      <c r="AH29" s="389">
        <f>AG29</f>
        <v>45.212315354668966</v>
      </c>
      <c r="AI29" s="186">
        <f>AG29*(1+$E29)</f>
        <v>48.829300583042489</v>
      </c>
      <c r="AJ29" s="186">
        <f t="shared" ref="AJ29:AT29" si="61">AI29*(1+$E29)</f>
        <v>52.735644629685893</v>
      </c>
      <c r="AK29" s="186">
        <f t="shared" si="61"/>
        <v>56.954496200060767</v>
      </c>
      <c r="AL29" s="186">
        <f t="shared" si="61"/>
        <v>61.510855896065635</v>
      </c>
      <c r="AM29" s="186">
        <f t="shared" si="61"/>
        <v>66.431724367750888</v>
      </c>
      <c r="AN29" s="186">
        <f t="shared" si="61"/>
        <v>71.746262317170959</v>
      </c>
      <c r="AO29" s="186">
        <f t="shared" si="61"/>
        <v>77.485963302544647</v>
      </c>
      <c r="AP29" s="186">
        <f t="shared" si="61"/>
        <v>83.684840366748219</v>
      </c>
      <c r="AQ29" s="186">
        <f t="shared" si="61"/>
        <v>90.379627596088085</v>
      </c>
      <c r="AR29" s="186">
        <f t="shared" si="61"/>
        <v>97.609997803775144</v>
      </c>
      <c r="AS29" s="186">
        <f t="shared" si="61"/>
        <v>105.41879762807716</v>
      </c>
      <c r="AT29" s="186">
        <f t="shared" si="61"/>
        <v>113.85230143832334</v>
      </c>
      <c r="AU29" s="389">
        <f>AT29</f>
        <v>113.85230143832334</v>
      </c>
      <c r="AV29" s="186">
        <f>AT29*(1+$E29)</f>
        <v>122.96048555338922</v>
      </c>
      <c r="AW29" s="186">
        <f t="shared" ref="AW29:BG29" si="62">AV29*(1+$E29)</f>
        <v>132.79732439766036</v>
      </c>
      <c r="AX29" s="186">
        <f t="shared" si="62"/>
        <v>143.4211103494732</v>
      </c>
      <c r="AY29" s="186">
        <f t="shared" si="62"/>
        <v>154.89479917743105</v>
      </c>
      <c r="AZ29" s="186">
        <f t="shared" si="62"/>
        <v>167.28638311162555</v>
      </c>
      <c r="BA29" s="186">
        <f t="shared" si="62"/>
        <v>180.6692937605556</v>
      </c>
      <c r="BB29" s="186">
        <f t="shared" si="62"/>
        <v>195.12283726140006</v>
      </c>
      <c r="BC29" s="186">
        <f t="shared" si="62"/>
        <v>210.7326642423121</v>
      </c>
      <c r="BD29" s="186">
        <f t="shared" si="62"/>
        <v>227.59127738169707</v>
      </c>
      <c r="BE29" s="186">
        <f t="shared" si="62"/>
        <v>245.79857957223285</v>
      </c>
      <c r="BF29" s="186">
        <f t="shared" si="62"/>
        <v>265.46246593801152</v>
      </c>
      <c r="BG29" s="186">
        <f t="shared" si="62"/>
        <v>286.69946321305247</v>
      </c>
      <c r="BH29" s="389">
        <f>BG29</f>
        <v>286.69946321305247</v>
      </c>
      <c r="BI29" s="186">
        <f>BG29*(1+$E29)</f>
        <v>309.63542027009669</v>
      </c>
      <c r="BJ29" s="186">
        <f t="shared" ref="BJ29:BT29" si="63">BI29*(1+$E29)</f>
        <v>334.40625389170447</v>
      </c>
      <c r="BK29" s="186">
        <f t="shared" si="63"/>
        <v>361.15875420304087</v>
      </c>
      <c r="BL29" s="186">
        <f t="shared" si="63"/>
        <v>390.05145453928418</v>
      </c>
      <c r="BM29" s="186">
        <f t="shared" si="63"/>
        <v>421.25557090242694</v>
      </c>
      <c r="BN29" s="186">
        <f t="shared" si="63"/>
        <v>454.95601657462112</v>
      </c>
      <c r="BO29" s="186">
        <f t="shared" si="63"/>
        <v>491.35249790059083</v>
      </c>
      <c r="BP29" s="186">
        <f t="shared" si="63"/>
        <v>530.66069773263814</v>
      </c>
      <c r="BQ29" s="186">
        <f t="shared" si="63"/>
        <v>573.1135535512492</v>
      </c>
      <c r="BR29" s="186">
        <f t="shared" si="63"/>
        <v>618.96263783534914</v>
      </c>
      <c r="BS29" s="186">
        <f t="shared" si="63"/>
        <v>668.4796488621771</v>
      </c>
      <c r="BT29" s="186">
        <f t="shared" si="63"/>
        <v>721.95802077115127</v>
      </c>
      <c r="BU29" s="389">
        <f>BT29</f>
        <v>721.95802077115127</v>
      </c>
      <c r="BV29" s="395"/>
      <c r="BW29" s="395"/>
      <c r="BX29" s="395"/>
      <c r="BY29" s="396"/>
      <c r="BZ29" s="395"/>
      <c r="CA29" s="395"/>
      <c r="CB29" s="378"/>
      <c r="CC29" s="378"/>
      <c r="CD29" s="378"/>
      <c r="CE29" s="378"/>
      <c r="CF29" s="378"/>
      <c r="CG29" s="378"/>
      <c r="CH29" s="378"/>
      <c r="CI29" s="378"/>
      <c r="CJ29" s="378"/>
      <c r="CK29" s="378"/>
      <c r="CL29" s="378"/>
      <c r="CM29" s="378"/>
      <c r="CN29" s="378"/>
      <c r="CO29" s="378"/>
    </row>
    <row r="30" spans="1:93" s="380" customFormat="1" ht="15.95" customHeight="1" x14ac:dyDescent="0.2">
      <c r="A30" s="386"/>
      <c r="B30" s="381" t="s">
        <v>278</v>
      </c>
      <c r="C30" s="397">
        <v>8</v>
      </c>
      <c r="D30" s="397">
        <v>9</v>
      </c>
      <c r="E30" s="397">
        <v>10</v>
      </c>
      <c r="F30" s="402">
        <v>10.5</v>
      </c>
      <c r="G30" s="397">
        <v>11</v>
      </c>
      <c r="H30" s="384" t="s">
        <v>204</v>
      </c>
      <c r="I30" s="186">
        <f>I29*$C$30</f>
        <v>24</v>
      </c>
      <c r="J30" s="186">
        <f t="shared" ref="J30:T30" si="64">J29*$C$30</f>
        <v>26.880000000000003</v>
      </c>
      <c r="K30" s="186">
        <f t="shared" si="64"/>
        <v>30.105600000000006</v>
      </c>
      <c r="L30" s="186">
        <f t="shared" si="64"/>
        <v>33.718272000000013</v>
      </c>
      <c r="M30" s="186">
        <f t="shared" si="64"/>
        <v>37.764464640000021</v>
      </c>
      <c r="N30" s="186">
        <f t="shared" si="64"/>
        <v>42.296200396800025</v>
      </c>
      <c r="O30" s="186">
        <f t="shared" si="64"/>
        <v>47.371744444416031</v>
      </c>
      <c r="P30" s="186">
        <f t="shared" si="64"/>
        <v>53.056353777745962</v>
      </c>
      <c r="Q30" s="186">
        <f t="shared" si="64"/>
        <v>59.423116231075483</v>
      </c>
      <c r="R30" s="186">
        <f t="shared" si="64"/>
        <v>66.553890178804551</v>
      </c>
      <c r="S30" s="186">
        <f t="shared" si="64"/>
        <v>74.54035700026111</v>
      </c>
      <c r="T30" s="186">
        <f t="shared" si="64"/>
        <v>83.485199840292452</v>
      </c>
      <c r="U30" s="389">
        <f t="shared" ref="U30:U46" si="65">SUM(I30:T30)</f>
        <v>579.19519850939571</v>
      </c>
      <c r="V30" s="186">
        <f>V29*$D$30</f>
        <v>105.19135179876849</v>
      </c>
      <c r="W30" s="186">
        <f t="shared" ref="W30:AG30" si="66">W29*$D$30</f>
        <v>117.81431401462073</v>
      </c>
      <c r="X30" s="186">
        <f t="shared" si="66"/>
        <v>131.95203169637523</v>
      </c>
      <c r="Y30" s="186">
        <f t="shared" si="66"/>
        <v>147.7862754999403</v>
      </c>
      <c r="Z30" s="186">
        <f t="shared" si="66"/>
        <v>165.52062855993313</v>
      </c>
      <c r="AA30" s="186">
        <f t="shared" si="66"/>
        <v>185.38310398712514</v>
      </c>
      <c r="AB30" s="186">
        <f t="shared" si="66"/>
        <v>211.33673854532267</v>
      </c>
      <c r="AC30" s="186">
        <f t="shared" si="66"/>
        <v>240.9238819416679</v>
      </c>
      <c r="AD30" s="186">
        <f t="shared" si="66"/>
        <v>274.65322541350145</v>
      </c>
      <c r="AE30" s="186">
        <f t="shared" si="66"/>
        <v>313.10467697139165</v>
      </c>
      <c r="AF30" s="186">
        <f t="shared" si="66"/>
        <v>356.93933174738652</v>
      </c>
      <c r="AG30" s="186">
        <f t="shared" si="66"/>
        <v>406.91083819202072</v>
      </c>
      <c r="AH30" s="389">
        <f t="shared" ref="AH30" si="67">SUM(V30:AG30)</f>
        <v>2657.5163983680541</v>
      </c>
      <c r="AI30" s="186">
        <f>AI29*$E$30</f>
        <v>488.29300583042487</v>
      </c>
      <c r="AJ30" s="186">
        <f t="shared" ref="AJ30:AT30" si="68">AJ29*$E$30</f>
        <v>527.35644629685896</v>
      </c>
      <c r="AK30" s="186">
        <f t="shared" si="68"/>
        <v>569.54496200060771</v>
      </c>
      <c r="AL30" s="186">
        <f t="shared" si="68"/>
        <v>615.10855896065641</v>
      </c>
      <c r="AM30" s="186">
        <f t="shared" si="68"/>
        <v>664.31724367750894</v>
      </c>
      <c r="AN30" s="186">
        <f t="shared" si="68"/>
        <v>717.46262317170954</v>
      </c>
      <c r="AO30" s="186">
        <f t="shared" si="68"/>
        <v>774.85963302544644</v>
      </c>
      <c r="AP30" s="186">
        <f t="shared" si="68"/>
        <v>836.84840366748222</v>
      </c>
      <c r="AQ30" s="186">
        <f t="shared" si="68"/>
        <v>903.79627596088085</v>
      </c>
      <c r="AR30" s="186">
        <f t="shared" si="68"/>
        <v>976.0999780377515</v>
      </c>
      <c r="AS30" s="186">
        <f t="shared" si="68"/>
        <v>1054.1879762807716</v>
      </c>
      <c r="AT30" s="186">
        <f t="shared" si="68"/>
        <v>1138.5230143832334</v>
      </c>
      <c r="AU30" s="389">
        <f t="shared" ref="AU30:AU33" si="69">SUM(AI30:AT30)</f>
        <v>9266.398121293334</v>
      </c>
      <c r="AV30" s="186">
        <f>AV29*$F$30</f>
        <v>1291.0850983105868</v>
      </c>
      <c r="AW30" s="186">
        <f t="shared" ref="AW30:BG30" si="70">AW29*$F$30</f>
        <v>1394.3719061754339</v>
      </c>
      <c r="AX30" s="186">
        <f t="shared" si="70"/>
        <v>1505.9216586694686</v>
      </c>
      <c r="AY30" s="186">
        <f t="shared" si="70"/>
        <v>1626.395391363026</v>
      </c>
      <c r="AZ30" s="186">
        <f t="shared" si="70"/>
        <v>1756.5070226720684</v>
      </c>
      <c r="BA30" s="186">
        <f t="shared" si="70"/>
        <v>1897.0275844858338</v>
      </c>
      <c r="BB30" s="186">
        <f t="shared" si="70"/>
        <v>2048.7897912447006</v>
      </c>
      <c r="BC30" s="186">
        <f t="shared" si="70"/>
        <v>2212.6929745442771</v>
      </c>
      <c r="BD30" s="186">
        <f t="shared" si="70"/>
        <v>2389.708412507819</v>
      </c>
      <c r="BE30" s="186">
        <f t="shared" si="70"/>
        <v>2580.8850855084452</v>
      </c>
      <c r="BF30" s="186">
        <f t="shared" si="70"/>
        <v>2787.3558923491209</v>
      </c>
      <c r="BG30" s="186">
        <f t="shared" si="70"/>
        <v>3010.344363737051</v>
      </c>
      <c r="BH30" s="389">
        <f t="shared" ref="BH30:BH33" si="71">SUM(AV30:BG30)</f>
        <v>24501.085181567832</v>
      </c>
      <c r="BI30" s="186">
        <f>BI29*$G$30</f>
        <v>3405.9896229710635</v>
      </c>
      <c r="BJ30" s="186">
        <f t="shared" ref="BJ30:BT30" si="72">BJ29*$G$30</f>
        <v>3678.4687928087492</v>
      </c>
      <c r="BK30" s="186">
        <f t="shared" si="72"/>
        <v>3972.7462962334494</v>
      </c>
      <c r="BL30" s="186">
        <f t="shared" si="72"/>
        <v>4290.565999932126</v>
      </c>
      <c r="BM30" s="186">
        <f t="shared" si="72"/>
        <v>4633.8112799266964</v>
      </c>
      <c r="BN30" s="186">
        <f t="shared" si="72"/>
        <v>5004.5161823208327</v>
      </c>
      <c r="BO30" s="186">
        <f t="shared" si="72"/>
        <v>5404.8774769064994</v>
      </c>
      <c r="BP30" s="186">
        <f t="shared" si="72"/>
        <v>5837.2676750590199</v>
      </c>
      <c r="BQ30" s="186">
        <f t="shared" si="72"/>
        <v>6304.2490890637409</v>
      </c>
      <c r="BR30" s="186">
        <f t="shared" si="72"/>
        <v>6808.5890161888401</v>
      </c>
      <c r="BS30" s="186">
        <f t="shared" si="72"/>
        <v>7353.2761374839483</v>
      </c>
      <c r="BT30" s="186">
        <f t="shared" si="72"/>
        <v>7941.5382284826637</v>
      </c>
      <c r="BU30" s="389">
        <f t="shared" ref="BU30:BU33" si="73">SUM(BI30:BT30)</f>
        <v>64635.895797377627</v>
      </c>
      <c r="BV30" s="395"/>
      <c r="BW30" s="395"/>
      <c r="BX30" s="395"/>
      <c r="BY30" s="395"/>
      <c r="BZ30" s="395"/>
      <c r="CA30" s="395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78"/>
      <c r="CM30" s="378"/>
      <c r="CN30" s="378"/>
      <c r="CO30" s="378"/>
    </row>
    <row r="31" spans="1:93" s="380" customFormat="1" ht="15.95" customHeight="1" x14ac:dyDescent="0.2">
      <c r="A31" s="386"/>
      <c r="B31" s="381" t="s">
        <v>279</v>
      </c>
      <c r="C31" s="403">
        <v>0.12</v>
      </c>
      <c r="D31" s="388">
        <v>0.1</v>
      </c>
      <c r="E31" s="388">
        <v>0.08</v>
      </c>
      <c r="F31" s="388">
        <v>0.04</v>
      </c>
      <c r="G31" s="388">
        <v>0.03</v>
      </c>
      <c r="H31" s="384" t="s">
        <v>168</v>
      </c>
      <c r="I31" s="186">
        <v>10</v>
      </c>
      <c r="J31" s="186">
        <f>I31*(1+$C$31)</f>
        <v>11.200000000000001</v>
      </c>
      <c r="K31" s="186">
        <f t="shared" ref="K31:T31" si="74">J31*(1+$C$31)</f>
        <v>12.544000000000002</v>
      </c>
      <c r="L31" s="186">
        <f t="shared" si="74"/>
        <v>14.049280000000003</v>
      </c>
      <c r="M31" s="186">
        <f t="shared" si="74"/>
        <v>15.735193600000004</v>
      </c>
      <c r="N31" s="186">
        <f t="shared" si="74"/>
        <v>17.623416832000007</v>
      </c>
      <c r="O31" s="186">
        <f t="shared" si="74"/>
        <v>19.738226851840011</v>
      </c>
      <c r="P31" s="186">
        <f t="shared" si="74"/>
        <v>22.106814074060814</v>
      </c>
      <c r="Q31" s="186">
        <f t="shared" si="74"/>
        <v>24.759631762948114</v>
      </c>
      <c r="R31" s="186">
        <f t="shared" si="74"/>
        <v>27.730787574501889</v>
      </c>
      <c r="S31" s="186">
        <f t="shared" si="74"/>
        <v>31.058482083442119</v>
      </c>
      <c r="T31" s="186">
        <f t="shared" si="74"/>
        <v>34.785499933455178</v>
      </c>
      <c r="U31" s="389">
        <f t="shared" ref="U31:U32" si="75">SUM(I31:T31)</f>
        <v>241.33133271224818</v>
      </c>
      <c r="V31" s="186">
        <f>T31*(1+$D$31)</f>
        <v>38.264049926800702</v>
      </c>
      <c r="W31" s="186">
        <f>V31*(1+$D$31)</f>
        <v>42.090454919480777</v>
      </c>
      <c r="X31" s="186">
        <f t="shared" ref="X31:AG31" si="76">W31*(1+$D$31)</f>
        <v>46.299500411428859</v>
      </c>
      <c r="Y31" s="186">
        <f t="shared" si="76"/>
        <v>50.92945045257175</v>
      </c>
      <c r="Z31" s="186">
        <f t="shared" si="76"/>
        <v>56.022395497828931</v>
      </c>
      <c r="AA31" s="186">
        <f t="shared" si="76"/>
        <v>61.624635047611832</v>
      </c>
      <c r="AB31" s="186">
        <f t="shared" si="76"/>
        <v>67.787098552373024</v>
      </c>
      <c r="AC31" s="186">
        <f t="shared" si="76"/>
        <v>74.565808407610334</v>
      </c>
      <c r="AD31" s="186">
        <f t="shared" si="76"/>
        <v>82.022389248371368</v>
      </c>
      <c r="AE31" s="186">
        <f t="shared" si="76"/>
        <v>90.224628173208515</v>
      </c>
      <c r="AF31" s="186">
        <f t="shared" si="76"/>
        <v>99.247090990529372</v>
      </c>
      <c r="AG31" s="186">
        <f t="shared" si="76"/>
        <v>109.17180008958232</v>
      </c>
      <c r="AH31" s="389">
        <f t="shared" ref="AH31" si="77">SUM(V31:AG31)</f>
        <v>818.24930171739788</v>
      </c>
      <c r="AI31" s="186">
        <f>AG31*(1+$E$31)</f>
        <v>117.90554409674891</v>
      </c>
      <c r="AJ31" s="186">
        <f>AI31*(1+$E$31)</f>
        <v>127.33798762448883</v>
      </c>
      <c r="AK31" s="186">
        <f t="shared" ref="AK31:AT31" si="78">AJ31*(1+$E$31)</f>
        <v>137.52502663444795</v>
      </c>
      <c r="AL31" s="186">
        <f t="shared" si="78"/>
        <v>148.5270287652038</v>
      </c>
      <c r="AM31" s="186">
        <f t="shared" si="78"/>
        <v>160.40919106642011</v>
      </c>
      <c r="AN31" s="186">
        <f t="shared" si="78"/>
        <v>173.24192635173372</v>
      </c>
      <c r="AO31" s="186">
        <f t="shared" si="78"/>
        <v>187.10128045987244</v>
      </c>
      <c r="AP31" s="186">
        <f t="shared" si="78"/>
        <v>202.06938289666226</v>
      </c>
      <c r="AQ31" s="186">
        <f t="shared" si="78"/>
        <v>218.23493352839526</v>
      </c>
      <c r="AR31" s="186">
        <f t="shared" si="78"/>
        <v>235.6937282106669</v>
      </c>
      <c r="AS31" s="186">
        <f t="shared" si="78"/>
        <v>254.54922646752027</v>
      </c>
      <c r="AT31" s="186">
        <f t="shared" si="78"/>
        <v>274.9131645849219</v>
      </c>
      <c r="AU31" s="389">
        <f t="shared" ref="AU31" si="79">SUM(AI31:AT31)</f>
        <v>2237.5084206870824</v>
      </c>
      <c r="AV31" s="186">
        <f>AT31*(1+$F$31)</f>
        <v>285.90969116831877</v>
      </c>
      <c r="AW31" s="186">
        <f>AV31*(1+$F$31)</f>
        <v>297.34607881505156</v>
      </c>
      <c r="AX31" s="186">
        <f t="shared" ref="AX31:BG31" si="80">AW31*(1+$F$31)</f>
        <v>309.23992196765363</v>
      </c>
      <c r="AY31" s="186">
        <f t="shared" si="80"/>
        <v>321.60951884635978</v>
      </c>
      <c r="AZ31" s="186">
        <f t="shared" si="80"/>
        <v>334.47389960021417</v>
      </c>
      <c r="BA31" s="186">
        <f t="shared" si="80"/>
        <v>347.85285558422277</v>
      </c>
      <c r="BB31" s="186">
        <f t="shared" si="80"/>
        <v>361.76696980759169</v>
      </c>
      <c r="BC31" s="186">
        <f t="shared" si="80"/>
        <v>376.23764859989535</v>
      </c>
      <c r="BD31" s="186">
        <f t="shared" si="80"/>
        <v>391.28715454389118</v>
      </c>
      <c r="BE31" s="186">
        <f t="shared" si="80"/>
        <v>406.93864072564685</v>
      </c>
      <c r="BF31" s="186">
        <f t="shared" si="80"/>
        <v>423.21618635467274</v>
      </c>
      <c r="BG31" s="186">
        <f t="shared" si="80"/>
        <v>440.14483380885969</v>
      </c>
      <c r="BH31" s="389">
        <f t="shared" ref="BH31" si="81">SUM(AV31:BG31)</f>
        <v>4296.0233998223775</v>
      </c>
      <c r="BI31" s="186">
        <f>BG31*(1+$G$31)</f>
        <v>453.3491788231255</v>
      </c>
      <c r="BJ31" s="186">
        <f>BI31*(1+$G$31)</f>
        <v>466.94965418781925</v>
      </c>
      <c r="BK31" s="186">
        <f t="shared" ref="BK31:BT31" si="82">BJ31*(1+$G$31)</f>
        <v>480.95814381345383</v>
      </c>
      <c r="BL31" s="186">
        <f t="shared" si="82"/>
        <v>495.38688812785745</v>
      </c>
      <c r="BM31" s="186">
        <f t="shared" si="82"/>
        <v>510.24849477169317</v>
      </c>
      <c r="BN31" s="186">
        <f t="shared" si="82"/>
        <v>525.55594961484394</v>
      </c>
      <c r="BO31" s="186">
        <f t="shared" si="82"/>
        <v>541.32262810328928</v>
      </c>
      <c r="BP31" s="186">
        <f t="shared" si="82"/>
        <v>557.56230694638793</v>
      </c>
      <c r="BQ31" s="186">
        <f t="shared" si="82"/>
        <v>574.28917615477962</v>
      </c>
      <c r="BR31" s="186">
        <f t="shared" si="82"/>
        <v>591.517851439423</v>
      </c>
      <c r="BS31" s="186">
        <f t="shared" si="82"/>
        <v>609.26338698260565</v>
      </c>
      <c r="BT31" s="186">
        <f t="shared" si="82"/>
        <v>627.54128859208379</v>
      </c>
      <c r="BU31" s="389">
        <f t="shared" ref="BU31" si="83">SUM(BI31:BT31)</f>
        <v>6433.9449475573629</v>
      </c>
      <c r="BV31" s="395"/>
      <c r="BW31" s="395"/>
      <c r="BX31" s="395"/>
      <c r="BY31" s="395"/>
      <c r="BZ31" s="395"/>
      <c r="CA31" s="395"/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78"/>
      <c r="CM31" s="378"/>
      <c r="CN31" s="378"/>
      <c r="CO31" s="378"/>
    </row>
    <row r="32" spans="1:93" s="380" customFormat="1" ht="15.95" customHeight="1" x14ac:dyDescent="0.2">
      <c r="A32" s="386"/>
      <c r="B32" s="381" t="s">
        <v>280</v>
      </c>
      <c r="C32" s="403"/>
      <c r="D32" s="388"/>
      <c r="E32" s="388"/>
      <c r="F32" s="388"/>
      <c r="G32" s="388"/>
      <c r="H32" s="384"/>
      <c r="I32" s="186">
        <f t="shared" ref="I32:T32" si="84">SUM(I30:I31)</f>
        <v>34</v>
      </c>
      <c r="J32" s="186">
        <f t="shared" si="84"/>
        <v>38.080000000000005</v>
      </c>
      <c r="K32" s="186">
        <f t="shared" si="84"/>
        <v>42.649600000000007</v>
      </c>
      <c r="L32" s="186">
        <f t="shared" si="84"/>
        <v>47.767552000000016</v>
      </c>
      <c r="M32" s="186">
        <f t="shared" si="84"/>
        <v>53.499658240000024</v>
      </c>
      <c r="N32" s="186">
        <f t="shared" si="84"/>
        <v>59.919617228800035</v>
      </c>
      <c r="O32" s="186">
        <f t="shared" si="84"/>
        <v>67.109971296256049</v>
      </c>
      <c r="P32" s="186">
        <f t="shared" si="84"/>
        <v>75.163167851806776</v>
      </c>
      <c r="Q32" s="186">
        <f t="shared" si="84"/>
        <v>84.1827479940236</v>
      </c>
      <c r="R32" s="186">
        <f t="shared" si="84"/>
        <v>94.28467775330644</v>
      </c>
      <c r="S32" s="186">
        <f t="shared" si="84"/>
        <v>105.59883908370323</v>
      </c>
      <c r="T32" s="186">
        <f t="shared" si="84"/>
        <v>118.27069977374762</v>
      </c>
      <c r="U32" s="389">
        <f t="shared" si="75"/>
        <v>820.52653122164372</v>
      </c>
      <c r="V32" s="186">
        <f t="shared" ref="V32:AG32" si="85">SUM(V30:V31)</f>
        <v>143.4554017255692</v>
      </c>
      <c r="W32" s="186">
        <f t="shared" si="85"/>
        <v>159.90476893410153</v>
      </c>
      <c r="X32" s="186">
        <f t="shared" si="85"/>
        <v>178.25153210780408</v>
      </c>
      <c r="Y32" s="186">
        <f t="shared" si="85"/>
        <v>198.71572595251206</v>
      </c>
      <c r="Z32" s="186">
        <f t="shared" si="85"/>
        <v>221.54302405776207</v>
      </c>
      <c r="AA32" s="186">
        <f t="shared" si="85"/>
        <v>247.00773903473697</v>
      </c>
      <c r="AB32" s="186">
        <f t="shared" si="85"/>
        <v>279.12383709769568</v>
      </c>
      <c r="AC32" s="186">
        <f t="shared" si="85"/>
        <v>315.48969034927825</v>
      </c>
      <c r="AD32" s="186">
        <f t="shared" si="85"/>
        <v>356.67561466187283</v>
      </c>
      <c r="AE32" s="186">
        <f t="shared" si="85"/>
        <v>403.3293051446002</v>
      </c>
      <c r="AF32" s="186">
        <f t="shared" si="85"/>
        <v>456.1864227379159</v>
      </c>
      <c r="AG32" s="186">
        <f t="shared" si="85"/>
        <v>516.08263828160307</v>
      </c>
      <c r="AH32" s="389">
        <f t="shared" ref="AH32" si="86">SUM(V32:AG32)</f>
        <v>3475.765700085452</v>
      </c>
      <c r="AI32" s="186">
        <f t="shared" ref="AI32:AT32" si="87">SUM(AI30:AI31)</f>
        <v>606.19854992717376</v>
      </c>
      <c r="AJ32" s="186">
        <f t="shared" si="87"/>
        <v>654.69443392134781</v>
      </c>
      <c r="AK32" s="186">
        <f t="shared" si="87"/>
        <v>707.06998863505567</v>
      </c>
      <c r="AL32" s="186">
        <f t="shared" si="87"/>
        <v>763.6355877258602</v>
      </c>
      <c r="AM32" s="186">
        <f t="shared" si="87"/>
        <v>824.72643474392908</v>
      </c>
      <c r="AN32" s="186">
        <f t="shared" si="87"/>
        <v>890.70454952344323</v>
      </c>
      <c r="AO32" s="186">
        <f t="shared" si="87"/>
        <v>961.96091348531888</v>
      </c>
      <c r="AP32" s="186">
        <f t="shared" si="87"/>
        <v>1038.9177865641445</v>
      </c>
      <c r="AQ32" s="186">
        <f t="shared" si="87"/>
        <v>1122.0312094892761</v>
      </c>
      <c r="AR32" s="186">
        <f t="shared" si="87"/>
        <v>1211.7937062484184</v>
      </c>
      <c r="AS32" s="186">
        <f t="shared" si="87"/>
        <v>1308.737202748292</v>
      </c>
      <c r="AT32" s="186">
        <f t="shared" si="87"/>
        <v>1413.4361789681552</v>
      </c>
      <c r="AU32" s="389">
        <f t="shared" ref="AU32" si="88">SUM(AI32:AT32)</f>
        <v>11503.906541980416</v>
      </c>
      <c r="AV32" s="186">
        <f t="shared" ref="AV32:BG32" si="89">SUM(AV30:AV31)</f>
        <v>1576.9947894789057</v>
      </c>
      <c r="AW32" s="186">
        <f t="shared" si="89"/>
        <v>1691.7179849904855</v>
      </c>
      <c r="AX32" s="186">
        <f t="shared" si="89"/>
        <v>1815.1615806371221</v>
      </c>
      <c r="AY32" s="186">
        <f t="shared" si="89"/>
        <v>1948.0049102093858</v>
      </c>
      <c r="AZ32" s="186">
        <f t="shared" si="89"/>
        <v>2090.9809222722824</v>
      </c>
      <c r="BA32" s="186">
        <f t="shared" si="89"/>
        <v>2244.8804400700565</v>
      </c>
      <c r="BB32" s="186">
        <f t="shared" si="89"/>
        <v>2410.5567610522921</v>
      </c>
      <c r="BC32" s="186">
        <f t="shared" si="89"/>
        <v>2588.9306231441724</v>
      </c>
      <c r="BD32" s="186">
        <f t="shared" si="89"/>
        <v>2780.9955670517102</v>
      </c>
      <c r="BE32" s="186">
        <f t="shared" si="89"/>
        <v>2987.8237262340922</v>
      </c>
      <c r="BF32" s="186">
        <f t="shared" si="89"/>
        <v>3210.5720787037935</v>
      </c>
      <c r="BG32" s="186">
        <f t="shared" si="89"/>
        <v>3450.4891975459109</v>
      </c>
      <c r="BH32" s="389">
        <f t="shared" ref="BH32" si="90">SUM(AV32:BG32)</f>
        <v>28797.10858139021</v>
      </c>
      <c r="BI32" s="186">
        <f t="shared" ref="BI32:BT32" si="91">SUM(BI30:BI31)</f>
        <v>3859.3388017941888</v>
      </c>
      <c r="BJ32" s="186">
        <f t="shared" si="91"/>
        <v>4145.4184469965685</v>
      </c>
      <c r="BK32" s="186">
        <f t="shared" si="91"/>
        <v>4453.7044400469031</v>
      </c>
      <c r="BL32" s="186">
        <f t="shared" si="91"/>
        <v>4785.9528880599837</v>
      </c>
      <c r="BM32" s="186">
        <f t="shared" si="91"/>
        <v>5144.0597746983894</v>
      </c>
      <c r="BN32" s="186">
        <f t="shared" si="91"/>
        <v>5530.0721319356762</v>
      </c>
      <c r="BO32" s="186">
        <f t="shared" si="91"/>
        <v>5946.2001050097888</v>
      </c>
      <c r="BP32" s="186">
        <f t="shared" si="91"/>
        <v>6394.8299820054081</v>
      </c>
      <c r="BQ32" s="186">
        <f t="shared" si="91"/>
        <v>6878.5382652185208</v>
      </c>
      <c r="BR32" s="186">
        <f t="shared" si="91"/>
        <v>7400.106867628263</v>
      </c>
      <c r="BS32" s="186">
        <f t="shared" si="91"/>
        <v>7962.5395244665542</v>
      </c>
      <c r="BT32" s="186">
        <f t="shared" si="91"/>
        <v>8569.0795170747479</v>
      </c>
      <c r="BU32" s="389">
        <f t="shared" ref="BU32" si="92">SUM(BI32:BT32)</f>
        <v>71069.840744934991</v>
      </c>
      <c r="BV32" s="395"/>
      <c r="BW32" s="395"/>
      <c r="BX32" s="395"/>
      <c r="BY32" s="395"/>
      <c r="BZ32" s="395"/>
      <c r="CA32" s="395"/>
      <c r="CB32" s="378"/>
      <c r="CC32" s="378"/>
      <c r="CD32" s="378"/>
      <c r="CE32" s="378"/>
      <c r="CF32" s="378"/>
      <c r="CG32" s="378"/>
      <c r="CH32" s="378"/>
      <c r="CI32" s="378"/>
      <c r="CJ32" s="378"/>
      <c r="CK32" s="378"/>
      <c r="CL32" s="378"/>
      <c r="CM32" s="378"/>
      <c r="CN32" s="378"/>
      <c r="CO32" s="378"/>
    </row>
    <row r="33" spans="1:93" s="380" customFormat="1" ht="15.95" customHeight="1" x14ac:dyDescent="0.2">
      <c r="B33" s="398" t="s">
        <v>287</v>
      </c>
      <c r="C33" s="387">
        <v>0.1</v>
      </c>
      <c r="D33" s="387">
        <v>0.08</v>
      </c>
      <c r="E33" s="387">
        <v>0.03</v>
      </c>
      <c r="F33" s="387">
        <v>0.03</v>
      </c>
      <c r="G33" s="387">
        <v>0.03</v>
      </c>
      <c r="H33" s="384" t="s">
        <v>226</v>
      </c>
      <c r="I33" s="191">
        <f t="shared" ref="I33:T39" si="93">I$32*$C33</f>
        <v>3.4000000000000004</v>
      </c>
      <c r="J33" s="191">
        <f t="shared" si="93"/>
        <v>3.8080000000000007</v>
      </c>
      <c r="K33" s="191">
        <f t="shared" si="93"/>
        <v>4.2649600000000012</v>
      </c>
      <c r="L33" s="191">
        <f t="shared" si="93"/>
        <v>4.776755200000002</v>
      </c>
      <c r="M33" s="191">
        <f t="shared" si="93"/>
        <v>5.3499658240000025</v>
      </c>
      <c r="N33" s="191">
        <f t="shared" si="93"/>
        <v>5.9919617228800037</v>
      </c>
      <c r="O33" s="191">
        <f t="shared" si="93"/>
        <v>6.7109971296256052</v>
      </c>
      <c r="P33" s="191">
        <f t="shared" si="93"/>
        <v>7.5163167851806776</v>
      </c>
      <c r="Q33" s="191">
        <f t="shared" si="93"/>
        <v>8.4182747994023597</v>
      </c>
      <c r="R33" s="191">
        <f t="shared" si="93"/>
        <v>9.4284677753306436</v>
      </c>
      <c r="S33" s="191">
        <f t="shared" si="93"/>
        <v>10.559883908370324</v>
      </c>
      <c r="T33" s="191">
        <f t="shared" si="93"/>
        <v>11.827069977374762</v>
      </c>
      <c r="U33" s="389">
        <f t="shared" ref="U33" si="94">SUM(I33:T33)</f>
        <v>82.052653122164386</v>
      </c>
      <c r="V33" s="191">
        <f t="shared" ref="V33:AA39" si="95">V$32*$C33</f>
        <v>14.345540172556921</v>
      </c>
      <c r="W33" s="191">
        <f t="shared" si="95"/>
        <v>15.990476893410154</v>
      </c>
      <c r="X33" s="191">
        <f t="shared" si="95"/>
        <v>17.82515321078041</v>
      </c>
      <c r="Y33" s="191">
        <f t="shared" si="95"/>
        <v>19.871572595251209</v>
      </c>
      <c r="Z33" s="191">
        <f t="shared" si="95"/>
        <v>22.154302405776207</v>
      </c>
      <c r="AA33" s="191">
        <f t="shared" si="95"/>
        <v>24.700773903473699</v>
      </c>
      <c r="AB33" s="191">
        <f t="shared" ref="AB33:AG45" si="96">AB$32*$D33</f>
        <v>22.329906967815656</v>
      </c>
      <c r="AC33" s="191">
        <f t="shared" si="96"/>
        <v>25.239175227942262</v>
      </c>
      <c r="AD33" s="191">
        <f t="shared" si="96"/>
        <v>28.534049172949828</v>
      </c>
      <c r="AE33" s="191">
        <f t="shared" si="96"/>
        <v>32.266344411568014</v>
      </c>
      <c r="AF33" s="191">
        <f t="shared" si="96"/>
        <v>36.494913819033272</v>
      </c>
      <c r="AG33" s="191">
        <f t="shared" si="96"/>
        <v>41.286611062528245</v>
      </c>
      <c r="AH33" s="389">
        <f t="shared" ref="AH33" si="97">SUM(V33:AG33)</f>
        <v>301.03881984308589</v>
      </c>
      <c r="AI33" s="191">
        <f t="shared" ref="AI33:AT45" si="98">AI$32*$E33</f>
        <v>18.185956497815212</v>
      </c>
      <c r="AJ33" s="191">
        <f t="shared" si="98"/>
        <v>19.640833017640432</v>
      </c>
      <c r="AK33" s="191">
        <f t="shared" si="98"/>
        <v>21.21209965905167</v>
      </c>
      <c r="AL33" s="191">
        <f t="shared" si="98"/>
        <v>22.909067631775805</v>
      </c>
      <c r="AM33" s="191">
        <f t="shared" si="98"/>
        <v>24.741793042317873</v>
      </c>
      <c r="AN33" s="191">
        <f t="shared" si="98"/>
        <v>26.721136485703298</v>
      </c>
      <c r="AO33" s="191">
        <f t="shared" si="98"/>
        <v>28.858827404559566</v>
      </c>
      <c r="AP33" s="191">
        <f t="shared" si="98"/>
        <v>31.167533596924336</v>
      </c>
      <c r="AQ33" s="191">
        <f t="shared" si="98"/>
        <v>33.660936284678279</v>
      </c>
      <c r="AR33" s="191">
        <f t="shared" si="98"/>
        <v>36.35381118745255</v>
      </c>
      <c r="AS33" s="191">
        <f t="shared" si="98"/>
        <v>39.262116082448756</v>
      </c>
      <c r="AT33" s="191">
        <f t="shared" si="98"/>
        <v>42.403085369044653</v>
      </c>
      <c r="AU33" s="389">
        <f t="shared" si="69"/>
        <v>345.11719625941248</v>
      </c>
      <c r="AV33" s="191">
        <f t="shared" ref="AV33:BG45" si="99">AV$32*$F33</f>
        <v>47.309843684367166</v>
      </c>
      <c r="AW33" s="191">
        <f t="shared" si="99"/>
        <v>50.751539549714565</v>
      </c>
      <c r="AX33" s="191">
        <f t="shared" si="99"/>
        <v>54.454847419113662</v>
      </c>
      <c r="AY33" s="191">
        <f t="shared" si="99"/>
        <v>58.440147306281574</v>
      </c>
      <c r="AZ33" s="191">
        <f t="shared" si="99"/>
        <v>62.729427668168469</v>
      </c>
      <c r="BA33" s="191">
        <f t="shared" si="99"/>
        <v>67.346413202101687</v>
      </c>
      <c r="BB33" s="191">
        <f t="shared" si="99"/>
        <v>72.316702831568762</v>
      </c>
      <c r="BC33" s="191">
        <f t="shared" si="99"/>
        <v>77.667918694325166</v>
      </c>
      <c r="BD33" s="191">
        <f t="shared" si="99"/>
        <v>83.429867011551309</v>
      </c>
      <c r="BE33" s="191">
        <f t="shared" si="99"/>
        <v>89.634711787022766</v>
      </c>
      <c r="BF33" s="191">
        <f t="shared" si="99"/>
        <v>96.317162361113802</v>
      </c>
      <c r="BG33" s="191">
        <f t="shared" si="99"/>
        <v>103.51467592637732</v>
      </c>
      <c r="BH33" s="389">
        <f t="shared" si="71"/>
        <v>863.91325744170626</v>
      </c>
      <c r="BI33" s="191">
        <f t="shared" ref="BI33:BT45" si="100">BI$32*$G33</f>
        <v>115.78016405382566</v>
      </c>
      <c r="BJ33" s="191">
        <f t="shared" si="100"/>
        <v>124.36255340989705</v>
      </c>
      <c r="BK33" s="191">
        <f t="shared" si="100"/>
        <v>133.61113320140709</v>
      </c>
      <c r="BL33" s="191">
        <f t="shared" si="100"/>
        <v>143.57858664179952</v>
      </c>
      <c r="BM33" s="191">
        <f t="shared" si="100"/>
        <v>154.32179324095168</v>
      </c>
      <c r="BN33" s="191">
        <f t="shared" si="100"/>
        <v>165.90216395807028</v>
      </c>
      <c r="BO33" s="191">
        <f t="shared" si="100"/>
        <v>178.38600315029365</v>
      </c>
      <c r="BP33" s="191">
        <f t="shared" si="100"/>
        <v>191.84489946016222</v>
      </c>
      <c r="BQ33" s="191">
        <f t="shared" si="100"/>
        <v>206.35614795655562</v>
      </c>
      <c r="BR33" s="191">
        <f t="shared" si="100"/>
        <v>222.00320602884787</v>
      </c>
      <c r="BS33" s="191">
        <f t="shared" si="100"/>
        <v>238.87618573399661</v>
      </c>
      <c r="BT33" s="191">
        <f t="shared" si="100"/>
        <v>257.07238551224242</v>
      </c>
      <c r="BU33" s="389">
        <f t="shared" si="73"/>
        <v>2132.0952223480494</v>
      </c>
      <c r="BV33" s="395"/>
      <c r="BW33" s="395"/>
      <c r="BX33" s="378"/>
      <c r="BY33" s="378"/>
      <c r="BZ33" s="378"/>
      <c r="CA33" s="378"/>
      <c r="CB33" s="378"/>
      <c r="CC33" s="378"/>
      <c r="CD33" s="378"/>
      <c r="CE33" s="378"/>
      <c r="CF33" s="378"/>
      <c r="CG33" s="378"/>
      <c r="CH33" s="378"/>
      <c r="CI33" s="378"/>
      <c r="CJ33" s="378"/>
      <c r="CK33" s="378"/>
      <c r="CL33" s="378"/>
      <c r="CM33" s="378"/>
      <c r="CN33" s="378"/>
      <c r="CO33" s="378"/>
    </row>
    <row r="34" spans="1:93" s="380" customFormat="1" ht="15.95" customHeight="1" x14ac:dyDescent="0.2">
      <c r="B34" s="398" t="s">
        <v>288</v>
      </c>
      <c r="C34" s="387">
        <v>0.15</v>
      </c>
      <c r="D34" s="387">
        <v>0.11</v>
      </c>
      <c r="E34" s="387">
        <v>0.13</v>
      </c>
      <c r="F34" s="387">
        <v>0.13</v>
      </c>
      <c r="G34" s="387">
        <v>0.13</v>
      </c>
      <c r="H34" s="384" t="s">
        <v>226</v>
      </c>
      <c r="I34" s="191">
        <f t="shared" si="93"/>
        <v>5.0999999999999996</v>
      </c>
      <c r="J34" s="191">
        <f t="shared" si="93"/>
        <v>5.7120000000000006</v>
      </c>
      <c r="K34" s="191">
        <f t="shared" si="93"/>
        <v>6.3974400000000005</v>
      </c>
      <c r="L34" s="191">
        <f t="shared" si="93"/>
        <v>7.1651328000000021</v>
      </c>
      <c r="M34" s="191">
        <f t="shared" si="93"/>
        <v>8.0249487360000025</v>
      </c>
      <c r="N34" s="191">
        <f t="shared" si="93"/>
        <v>8.9879425843200043</v>
      </c>
      <c r="O34" s="191">
        <f t="shared" si="93"/>
        <v>10.066495694438407</v>
      </c>
      <c r="P34" s="191">
        <f t="shared" si="93"/>
        <v>11.274475177771016</v>
      </c>
      <c r="Q34" s="191">
        <f t="shared" si="93"/>
        <v>12.62741219910354</v>
      </c>
      <c r="R34" s="191">
        <f t="shared" si="93"/>
        <v>14.142701662995966</v>
      </c>
      <c r="S34" s="191">
        <f t="shared" si="93"/>
        <v>15.839825862555482</v>
      </c>
      <c r="T34" s="191">
        <f t="shared" si="93"/>
        <v>17.740604966062143</v>
      </c>
      <c r="U34" s="389">
        <f t="shared" ref="U34:U39" si="101">SUM(I34:T34)</f>
        <v>123.07897968324656</v>
      </c>
      <c r="V34" s="191">
        <f t="shared" si="95"/>
        <v>21.518310258835381</v>
      </c>
      <c r="W34" s="191">
        <f t="shared" si="95"/>
        <v>23.985715340115227</v>
      </c>
      <c r="X34" s="191">
        <f t="shared" si="95"/>
        <v>26.73772981617061</v>
      </c>
      <c r="Y34" s="191">
        <f t="shared" si="95"/>
        <v>29.807358892876806</v>
      </c>
      <c r="Z34" s="191">
        <f t="shared" si="95"/>
        <v>33.23145360866431</v>
      </c>
      <c r="AA34" s="191">
        <f t="shared" si="95"/>
        <v>37.051160855210547</v>
      </c>
      <c r="AB34" s="191">
        <f t="shared" si="96"/>
        <v>30.703622080746527</v>
      </c>
      <c r="AC34" s="191">
        <f t="shared" si="96"/>
        <v>34.703865938420606</v>
      </c>
      <c r="AD34" s="191">
        <f t="shared" si="96"/>
        <v>39.234317612806009</v>
      </c>
      <c r="AE34" s="191">
        <f t="shared" si="96"/>
        <v>44.366223565906019</v>
      </c>
      <c r="AF34" s="191">
        <f t="shared" si="96"/>
        <v>50.180506501170747</v>
      </c>
      <c r="AG34" s="191">
        <f t="shared" si="96"/>
        <v>56.769090210976337</v>
      </c>
      <c r="AH34" s="389">
        <f t="shared" ref="AH34:AH45" si="102">SUM(V34:AG34)</f>
        <v>428.28935468189911</v>
      </c>
      <c r="AI34" s="191">
        <f t="shared" si="98"/>
        <v>78.805811490532591</v>
      </c>
      <c r="AJ34" s="191">
        <f t="shared" si="98"/>
        <v>85.110276409775224</v>
      </c>
      <c r="AK34" s="191">
        <f t="shared" si="98"/>
        <v>91.919098522557235</v>
      </c>
      <c r="AL34" s="191">
        <f t="shared" si="98"/>
        <v>99.27262640436183</v>
      </c>
      <c r="AM34" s="191">
        <f t="shared" si="98"/>
        <v>107.21443651671078</v>
      </c>
      <c r="AN34" s="191">
        <f t="shared" si="98"/>
        <v>115.79159143804762</v>
      </c>
      <c r="AO34" s="191">
        <f t="shared" si="98"/>
        <v>125.05491875309146</v>
      </c>
      <c r="AP34" s="191">
        <f t="shared" si="98"/>
        <v>135.05931225333879</v>
      </c>
      <c r="AQ34" s="191">
        <f t="shared" si="98"/>
        <v>145.86405723360591</v>
      </c>
      <c r="AR34" s="191">
        <f t="shared" si="98"/>
        <v>157.5331818122944</v>
      </c>
      <c r="AS34" s="191">
        <f t="shared" si="98"/>
        <v>170.13583635727798</v>
      </c>
      <c r="AT34" s="191">
        <f t="shared" si="98"/>
        <v>183.74670326586019</v>
      </c>
      <c r="AU34" s="389">
        <f t="shared" ref="AU34:AU45" si="103">SUM(AI34:AT34)</f>
        <v>1495.507850457454</v>
      </c>
      <c r="AV34" s="191">
        <f t="shared" si="99"/>
        <v>205.00932263225775</v>
      </c>
      <c r="AW34" s="191">
        <f t="shared" si="99"/>
        <v>219.92333804876313</v>
      </c>
      <c r="AX34" s="191">
        <f t="shared" si="99"/>
        <v>235.97100548282589</v>
      </c>
      <c r="AY34" s="191">
        <f t="shared" si="99"/>
        <v>253.24063832722015</v>
      </c>
      <c r="AZ34" s="191">
        <f t="shared" si="99"/>
        <v>271.82751989539673</v>
      </c>
      <c r="BA34" s="191">
        <f t="shared" si="99"/>
        <v>291.83445720910737</v>
      </c>
      <c r="BB34" s="191">
        <f t="shared" si="99"/>
        <v>313.37237893679799</v>
      </c>
      <c r="BC34" s="191">
        <f t="shared" si="99"/>
        <v>336.56098100874243</v>
      </c>
      <c r="BD34" s="191">
        <f t="shared" si="99"/>
        <v>361.52942371672231</v>
      </c>
      <c r="BE34" s="191">
        <f t="shared" si="99"/>
        <v>388.41708441043198</v>
      </c>
      <c r="BF34" s="191">
        <f t="shared" si="99"/>
        <v>417.37437023149317</v>
      </c>
      <c r="BG34" s="191">
        <f t="shared" si="99"/>
        <v>448.56359568096843</v>
      </c>
      <c r="BH34" s="389">
        <f t="shared" ref="BH34:BH45" si="104">SUM(AV34:BG34)</f>
        <v>3743.624115580727</v>
      </c>
      <c r="BI34" s="191">
        <f t="shared" si="100"/>
        <v>501.71404423324458</v>
      </c>
      <c r="BJ34" s="191">
        <f t="shared" si="100"/>
        <v>538.90439810955388</v>
      </c>
      <c r="BK34" s="191">
        <f t="shared" si="100"/>
        <v>578.98157720609743</v>
      </c>
      <c r="BL34" s="191">
        <f t="shared" si="100"/>
        <v>622.17387544779785</v>
      </c>
      <c r="BM34" s="191">
        <f t="shared" si="100"/>
        <v>668.72777071079065</v>
      </c>
      <c r="BN34" s="191">
        <f t="shared" si="100"/>
        <v>718.90937715163795</v>
      </c>
      <c r="BO34" s="191">
        <f t="shared" si="100"/>
        <v>773.00601365127261</v>
      </c>
      <c r="BP34" s="191">
        <f t="shared" si="100"/>
        <v>831.32789766070312</v>
      </c>
      <c r="BQ34" s="191">
        <f t="shared" si="100"/>
        <v>894.20997447840773</v>
      </c>
      <c r="BR34" s="191">
        <f t="shared" si="100"/>
        <v>962.01389279167427</v>
      </c>
      <c r="BS34" s="191">
        <f t="shared" si="100"/>
        <v>1035.130138180652</v>
      </c>
      <c r="BT34" s="191">
        <f t="shared" si="100"/>
        <v>1113.9803372197173</v>
      </c>
      <c r="BU34" s="389">
        <f t="shared" ref="BU34:BU45" si="105">SUM(BI34:BT34)</f>
        <v>9239.0792968415481</v>
      </c>
      <c r="BV34" s="395"/>
      <c r="BW34" s="395"/>
      <c r="BX34" s="378"/>
      <c r="BY34" s="378"/>
      <c r="BZ34" s="378"/>
      <c r="CA34" s="378"/>
      <c r="CB34" s="378"/>
      <c r="CC34" s="378"/>
      <c r="CD34" s="378"/>
      <c r="CE34" s="378"/>
      <c r="CF34" s="378"/>
      <c r="CG34" s="378"/>
      <c r="CH34" s="378"/>
      <c r="CI34" s="378"/>
      <c r="CJ34" s="378"/>
      <c r="CK34" s="378"/>
      <c r="CL34" s="378"/>
      <c r="CM34" s="378"/>
      <c r="CN34" s="378"/>
      <c r="CO34" s="378"/>
    </row>
    <row r="35" spans="1:93" s="380" customFormat="1" ht="15.95" customHeight="1" x14ac:dyDescent="0.2">
      <c r="B35" s="398" t="s">
        <v>289</v>
      </c>
      <c r="C35" s="387">
        <v>0.2</v>
      </c>
      <c r="D35" s="387">
        <v>0.15</v>
      </c>
      <c r="E35" s="387">
        <v>0.13</v>
      </c>
      <c r="F35" s="387">
        <v>0.13</v>
      </c>
      <c r="G35" s="387">
        <v>0.13</v>
      </c>
      <c r="H35" s="384" t="s">
        <v>226</v>
      </c>
      <c r="I35" s="191">
        <f t="shared" si="93"/>
        <v>6.8000000000000007</v>
      </c>
      <c r="J35" s="191">
        <f t="shared" si="93"/>
        <v>7.6160000000000014</v>
      </c>
      <c r="K35" s="191">
        <f t="shared" si="93"/>
        <v>8.5299200000000024</v>
      </c>
      <c r="L35" s="191">
        <f t="shared" si="93"/>
        <v>9.553510400000004</v>
      </c>
      <c r="M35" s="191">
        <f t="shared" si="93"/>
        <v>10.699931648000005</v>
      </c>
      <c r="N35" s="191">
        <f t="shared" si="93"/>
        <v>11.983923445760007</v>
      </c>
      <c r="O35" s="191">
        <f t="shared" si="93"/>
        <v>13.42199425925121</v>
      </c>
      <c r="P35" s="191">
        <f t="shared" si="93"/>
        <v>15.032633570361355</v>
      </c>
      <c r="Q35" s="191">
        <f t="shared" si="93"/>
        <v>16.836549598804719</v>
      </c>
      <c r="R35" s="191">
        <f t="shared" si="93"/>
        <v>18.856935550661287</v>
      </c>
      <c r="S35" s="191">
        <f t="shared" si="93"/>
        <v>21.119767816740648</v>
      </c>
      <c r="T35" s="191">
        <f t="shared" si="93"/>
        <v>23.654139954749525</v>
      </c>
      <c r="U35" s="389">
        <f t="shared" si="101"/>
        <v>164.10530624432877</v>
      </c>
      <c r="V35" s="191">
        <f t="shared" si="95"/>
        <v>28.691080345113843</v>
      </c>
      <c r="W35" s="191">
        <f t="shared" si="95"/>
        <v>31.980953786820308</v>
      </c>
      <c r="X35" s="191">
        <f t="shared" si="95"/>
        <v>35.650306421560821</v>
      </c>
      <c r="Y35" s="191">
        <f t="shared" si="95"/>
        <v>39.743145190502418</v>
      </c>
      <c r="Z35" s="191">
        <f t="shared" si="95"/>
        <v>44.308604811552414</v>
      </c>
      <c r="AA35" s="191">
        <f t="shared" si="95"/>
        <v>49.401547806947399</v>
      </c>
      <c r="AB35" s="191">
        <f t="shared" si="96"/>
        <v>41.86857556465435</v>
      </c>
      <c r="AC35" s="191">
        <f t="shared" si="96"/>
        <v>47.323453552391733</v>
      </c>
      <c r="AD35" s="191">
        <f t="shared" si="96"/>
        <v>53.50134219928092</v>
      </c>
      <c r="AE35" s="191">
        <f t="shared" si="96"/>
        <v>60.499395771690025</v>
      </c>
      <c r="AF35" s="191">
        <f t="shared" si="96"/>
        <v>68.427963410687383</v>
      </c>
      <c r="AG35" s="191">
        <f t="shared" si="96"/>
        <v>77.412395742240463</v>
      </c>
      <c r="AH35" s="389">
        <f t="shared" si="102"/>
        <v>578.80876460344211</v>
      </c>
      <c r="AI35" s="191">
        <f t="shared" si="98"/>
        <v>78.805811490532591</v>
      </c>
      <c r="AJ35" s="191">
        <f t="shared" si="98"/>
        <v>85.110276409775224</v>
      </c>
      <c r="AK35" s="191">
        <f t="shared" si="98"/>
        <v>91.919098522557235</v>
      </c>
      <c r="AL35" s="191">
        <f t="shared" si="98"/>
        <v>99.27262640436183</v>
      </c>
      <c r="AM35" s="191">
        <f t="shared" si="98"/>
        <v>107.21443651671078</v>
      </c>
      <c r="AN35" s="191">
        <f t="shared" si="98"/>
        <v>115.79159143804762</v>
      </c>
      <c r="AO35" s="191">
        <f t="shared" si="98"/>
        <v>125.05491875309146</v>
      </c>
      <c r="AP35" s="191">
        <f t="shared" si="98"/>
        <v>135.05931225333879</v>
      </c>
      <c r="AQ35" s="191">
        <f t="shared" si="98"/>
        <v>145.86405723360591</v>
      </c>
      <c r="AR35" s="191">
        <f t="shared" si="98"/>
        <v>157.5331818122944</v>
      </c>
      <c r="AS35" s="191">
        <f t="shared" si="98"/>
        <v>170.13583635727798</v>
      </c>
      <c r="AT35" s="191">
        <f t="shared" si="98"/>
        <v>183.74670326586019</v>
      </c>
      <c r="AU35" s="389">
        <f t="shared" si="103"/>
        <v>1495.507850457454</v>
      </c>
      <c r="AV35" s="191">
        <f t="shared" si="99"/>
        <v>205.00932263225775</v>
      </c>
      <c r="AW35" s="191">
        <f t="shared" si="99"/>
        <v>219.92333804876313</v>
      </c>
      <c r="AX35" s="191">
        <f t="shared" si="99"/>
        <v>235.97100548282589</v>
      </c>
      <c r="AY35" s="191">
        <f t="shared" si="99"/>
        <v>253.24063832722015</v>
      </c>
      <c r="AZ35" s="191">
        <f t="shared" si="99"/>
        <v>271.82751989539673</v>
      </c>
      <c r="BA35" s="191">
        <f t="shared" si="99"/>
        <v>291.83445720910737</v>
      </c>
      <c r="BB35" s="191">
        <f t="shared" si="99"/>
        <v>313.37237893679799</v>
      </c>
      <c r="BC35" s="191">
        <f t="shared" si="99"/>
        <v>336.56098100874243</v>
      </c>
      <c r="BD35" s="191">
        <f t="shared" si="99"/>
        <v>361.52942371672231</v>
      </c>
      <c r="BE35" s="191">
        <f t="shared" si="99"/>
        <v>388.41708441043198</v>
      </c>
      <c r="BF35" s="191">
        <f t="shared" si="99"/>
        <v>417.37437023149317</v>
      </c>
      <c r="BG35" s="191">
        <f t="shared" si="99"/>
        <v>448.56359568096843</v>
      </c>
      <c r="BH35" s="389">
        <f t="shared" si="104"/>
        <v>3743.624115580727</v>
      </c>
      <c r="BI35" s="191">
        <f t="shared" si="100"/>
        <v>501.71404423324458</v>
      </c>
      <c r="BJ35" s="191">
        <f t="shared" si="100"/>
        <v>538.90439810955388</v>
      </c>
      <c r="BK35" s="191">
        <f t="shared" si="100"/>
        <v>578.98157720609743</v>
      </c>
      <c r="BL35" s="191">
        <f t="shared" si="100"/>
        <v>622.17387544779785</v>
      </c>
      <c r="BM35" s="191">
        <f t="shared" si="100"/>
        <v>668.72777071079065</v>
      </c>
      <c r="BN35" s="191">
        <f t="shared" si="100"/>
        <v>718.90937715163795</v>
      </c>
      <c r="BO35" s="191">
        <f t="shared" si="100"/>
        <v>773.00601365127261</v>
      </c>
      <c r="BP35" s="191">
        <f t="shared" si="100"/>
        <v>831.32789766070312</v>
      </c>
      <c r="BQ35" s="191">
        <f t="shared" si="100"/>
        <v>894.20997447840773</v>
      </c>
      <c r="BR35" s="191">
        <f t="shared" si="100"/>
        <v>962.01389279167427</v>
      </c>
      <c r="BS35" s="191">
        <f t="shared" si="100"/>
        <v>1035.130138180652</v>
      </c>
      <c r="BT35" s="191">
        <f t="shared" si="100"/>
        <v>1113.9803372197173</v>
      </c>
      <c r="BU35" s="389">
        <f t="shared" si="105"/>
        <v>9239.0792968415481</v>
      </c>
      <c r="BV35" s="395"/>
      <c r="BW35" s="395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</row>
    <row r="36" spans="1:93" s="380" customFormat="1" ht="15.95" customHeight="1" x14ac:dyDescent="0.2">
      <c r="B36" s="398" t="s">
        <v>290</v>
      </c>
      <c r="C36" s="387">
        <v>0.15</v>
      </c>
      <c r="D36" s="387">
        <v>0.1</v>
      </c>
      <c r="E36" s="387">
        <v>0.1</v>
      </c>
      <c r="F36" s="387">
        <v>0.1</v>
      </c>
      <c r="G36" s="387">
        <v>0.1</v>
      </c>
      <c r="H36" s="384" t="s">
        <v>226</v>
      </c>
      <c r="I36" s="191">
        <f t="shared" si="93"/>
        <v>5.0999999999999996</v>
      </c>
      <c r="J36" s="191">
        <f t="shared" si="93"/>
        <v>5.7120000000000006</v>
      </c>
      <c r="K36" s="191">
        <f t="shared" si="93"/>
        <v>6.3974400000000005</v>
      </c>
      <c r="L36" s="191">
        <f t="shared" si="93"/>
        <v>7.1651328000000021</v>
      </c>
      <c r="M36" s="191">
        <f t="shared" si="93"/>
        <v>8.0249487360000025</v>
      </c>
      <c r="N36" s="191">
        <f t="shared" si="93"/>
        <v>8.9879425843200043</v>
      </c>
      <c r="O36" s="191">
        <f t="shared" si="93"/>
        <v>10.066495694438407</v>
      </c>
      <c r="P36" s="191">
        <f t="shared" si="93"/>
        <v>11.274475177771016</v>
      </c>
      <c r="Q36" s="191">
        <f t="shared" si="93"/>
        <v>12.62741219910354</v>
      </c>
      <c r="R36" s="191">
        <f t="shared" si="93"/>
        <v>14.142701662995966</v>
      </c>
      <c r="S36" s="191">
        <f t="shared" si="93"/>
        <v>15.839825862555482</v>
      </c>
      <c r="T36" s="191">
        <f t="shared" si="93"/>
        <v>17.740604966062143</v>
      </c>
      <c r="U36" s="389">
        <f t="shared" si="101"/>
        <v>123.07897968324656</v>
      </c>
      <c r="V36" s="191">
        <f t="shared" si="95"/>
        <v>21.518310258835381</v>
      </c>
      <c r="W36" s="191">
        <f t="shared" si="95"/>
        <v>23.985715340115227</v>
      </c>
      <c r="X36" s="191">
        <f t="shared" si="95"/>
        <v>26.73772981617061</v>
      </c>
      <c r="Y36" s="191">
        <f t="shared" si="95"/>
        <v>29.807358892876806</v>
      </c>
      <c r="Z36" s="191">
        <f t="shared" si="95"/>
        <v>33.23145360866431</v>
      </c>
      <c r="AA36" s="191">
        <f t="shared" si="95"/>
        <v>37.051160855210547</v>
      </c>
      <c r="AB36" s="191">
        <f t="shared" si="96"/>
        <v>27.912383709769571</v>
      </c>
      <c r="AC36" s="191">
        <f t="shared" si="96"/>
        <v>31.548969034927826</v>
      </c>
      <c r="AD36" s="191">
        <f t="shared" si="96"/>
        <v>35.667561466187287</v>
      </c>
      <c r="AE36" s="191">
        <f t="shared" si="96"/>
        <v>40.332930514460024</v>
      </c>
      <c r="AF36" s="191">
        <f t="shared" si="96"/>
        <v>45.618642273791593</v>
      </c>
      <c r="AG36" s="191">
        <f t="shared" si="96"/>
        <v>51.608263828160311</v>
      </c>
      <c r="AH36" s="389">
        <f t="shared" si="102"/>
        <v>405.02047959916951</v>
      </c>
      <c r="AI36" s="191">
        <f t="shared" si="98"/>
        <v>60.619854992717379</v>
      </c>
      <c r="AJ36" s="191">
        <f t="shared" si="98"/>
        <v>65.469443392134778</v>
      </c>
      <c r="AK36" s="191">
        <f t="shared" si="98"/>
        <v>70.706998863505575</v>
      </c>
      <c r="AL36" s="191">
        <f t="shared" si="98"/>
        <v>76.363558772586018</v>
      </c>
      <c r="AM36" s="191">
        <f t="shared" si="98"/>
        <v>82.47264347439291</v>
      </c>
      <c r="AN36" s="191">
        <f t="shared" si="98"/>
        <v>89.070454952344335</v>
      </c>
      <c r="AO36" s="191">
        <f t="shared" si="98"/>
        <v>96.196091348531894</v>
      </c>
      <c r="AP36" s="191">
        <f t="shared" si="98"/>
        <v>103.89177865641446</v>
      </c>
      <c r="AQ36" s="191">
        <f t="shared" si="98"/>
        <v>112.20312094892762</v>
      </c>
      <c r="AR36" s="191">
        <f t="shared" si="98"/>
        <v>121.17937062484185</v>
      </c>
      <c r="AS36" s="191">
        <f t="shared" si="98"/>
        <v>130.8737202748292</v>
      </c>
      <c r="AT36" s="191">
        <f t="shared" si="98"/>
        <v>141.34361789681552</v>
      </c>
      <c r="AU36" s="389">
        <f t="shared" si="103"/>
        <v>1150.3906541980416</v>
      </c>
      <c r="AV36" s="191">
        <f t="shared" si="99"/>
        <v>157.69947894789058</v>
      </c>
      <c r="AW36" s="191">
        <f t="shared" si="99"/>
        <v>169.17179849904858</v>
      </c>
      <c r="AX36" s="191">
        <f t="shared" si="99"/>
        <v>181.51615806371223</v>
      </c>
      <c r="AY36" s="191">
        <f t="shared" si="99"/>
        <v>194.80049102093858</v>
      </c>
      <c r="AZ36" s="191">
        <f t="shared" si="99"/>
        <v>209.09809222722825</v>
      </c>
      <c r="BA36" s="191">
        <f t="shared" si="99"/>
        <v>224.48804400700567</v>
      </c>
      <c r="BB36" s="191">
        <f t="shared" si="99"/>
        <v>241.05567610522922</v>
      </c>
      <c r="BC36" s="191">
        <f t="shared" si="99"/>
        <v>258.89306231441725</v>
      </c>
      <c r="BD36" s="191">
        <f t="shared" si="99"/>
        <v>278.09955670517104</v>
      </c>
      <c r="BE36" s="191">
        <f t="shared" si="99"/>
        <v>298.78237262340923</v>
      </c>
      <c r="BF36" s="191">
        <f t="shared" si="99"/>
        <v>321.05720787037939</v>
      </c>
      <c r="BG36" s="191">
        <f t="shared" si="99"/>
        <v>345.04891975459111</v>
      </c>
      <c r="BH36" s="389">
        <f t="shared" si="104"/>
        <v>2879.7108581390212</v>
      </c>
      <c r="BI36" s="191">
        <f t="shared" si="100"/>
        <v>385.93388017941891</v>
      </c>
      <c r="BJ36" s="191">
        <f t="shared" si="100"/>
        <v>414.54184469965685</v>
      </c>
      <c r="BK36" s="191">
        <f t="shared" si="100"/>
        <v>445.37044400469034</v>
      </c>
      <c r="BL36" s="191">
        <f t="shared" si="100"/>
        <v>478.59528880599839</v>
      </c>
      <c r="BM36" s="191">
        <f t="shared" si="100"/>
        <v>514.40597746983894</v>
      </c>
      <c r="BN36" s="191">
        <f t="shared" si="100"/>
        <v>553.00721319356762</v>
      </c>
      <c r="BO36" s="191">
        <f t="shared" si="100"/>
        <v>594.62001050097888</v>
      </c>
      <c r="BP36" s="191">
        <f t="shared" si="100"/>
        <v>639.48299820054081</v>
      </c>
      <c r="BQ36" s="191">
        <f t="shared" si="100"/>
        <v>687.85382652185217</v>
      </c>
      <c r="BR36" s="191">
        <f t="shared" si="100"/>
        <v>740.01068676282637</v>
      </c>
      <c r="BS36" s="191">
        <f t="shared" si="100"/>
        <v>796.25395244665549</v>
      </c>
      <c r="BT36" s="191">
        <f t="shared" si="100"/>
        <v>856.90795170747481</v>
      </c>
      <c r="BU36" s="389">
        <f t="shared" si="105"/>
        <v>7106.9840744935</v>
      </c>
      <c r="BV36" s="395"/>
      <c r="BW36" s="395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78"/>
      <c r="CM36" s="378"/>
      <c r="CN36" s="378"/>
      <c r="CO36" s="378"/>
    </row>
    <row r="37" spans="1:93" s="380" customFormat="1" ht="15.95" customHeight="1" x14ac:dyDescent="0.2">
      <c r="B37" s="398" t="s">
        <v>287</v>
      </c>
      <c r="C37" s="387">
        <v>0.1</v>
      </c>
      <c r="D37" s="387">
        <v>0.1</v>
      </c>
      <c r="E37" s="387">
        <v>7.0000000000000007E-2</v>
      </c>
      <c r="F37" s="387">
        <v>7.0000000000000007E-2</v>
      </c>
      <c r="G37" s="387">
        <v>7.0000000000000007E-2</v>
      </c>
      <c r="H37" s="384" t="s">
        <v>226</v>
      </c>
      <c r="I37" s="191">
        <f t="shared" si="93"/>
        <v>3.4000000000000004</v>
      </c>
      <c r="J37" s="191">
        <f t="shared" si="93"/>
        <v>3.8080000000000007</v>
      </c>
      <c r="K37" s="191">
        <f t="shared" si="93"/>
        <v>4.2649600000000012</v>
      </c>
      <c r="L37" s="191">
        <f t="shared" si="93"/>
        <v>4.776755200000002</v>
      </c>
      <c r="M37" s="191">
        <f t="shared" si="93"/>
        <v>5.3499658240000025</v>
      </c>
      <c r="N37" s="191">
        <f t="shared" si="93"/>
        <v>5.9919617228800037</v>
      </c>
      <c r="O37" s="191">
        <f t="shared" si="93"/>
        <v>6.7109971296256052</v>
      </c>
      <c r="P37" s="191">
        <f t="shared" si="93"/>
        <v>7.5163167851806776</v>
      </c>
      <c r="Q37" s="191">
        <f t="shared" si="93"/>
        <v>8.4182747994023597</v>
      </c>
      <c r="R37" s="191">
        <f t="shared" si="93"/>
        <v>9.4284677753306436</v>
      </c>
      <c r="S37" s="191">
        <f t="shared" si="93"/>
        <v>10.559883908370324</v>
      </c>
      <c r="T37" s="191">
        <f t="shared" si="93"/>
        <v>11.827069977374762</v>
      </c>
      <c r="U37" s="389">
        <f t="shared" si="101"/>
        <v>82.052653122164386</v>
      </c>
      <c r="V37" s="191">
        <f t="shared" si="95"/>
        <v>14.345540172556921</v>
      </c>
      <c r="W37" s="191">
        <f t="shared" si="95"/>
        <v>15.990476893410154</v>
      </c>
      <c r="X37" s="191">
        <f t="shared" si="95"/>
        <v>17.82515321078041</v>
      </c>
      <c r="Y37" s="191">
        <f t="shared" si="95"/>
        <v>19.871572595251209</v>
      </c>
      <c r="Z37" s="191">
        <f t="shared" si="95"/>
        <v>22.154302405776207</v>
      </c>
      <c r="AA37" s="191">
        <f t="shared" si="95"/>
        <v>24.700773903473699</v>
      </c>
      <c r="AB37" s="191">
        <f t="shared" si="96"/>
        <v>27.912383709769571</v>
      </c>
      <c r="AC37" s="191">
        <f t="shared" si="96"/>
        <v>31.548969034927826</v>
      </c>
      <c r="AD37" s="191">
        <f t="shared" si="96"/>
        <v>35.667561466187287</v>
      </c>
      <c r="AE37" s="191">
        <f t="shared" si="96"/>
        <v>40.332930514460024</v>
      </c>
      <c r="AF37" s="191">
        <f t="shared" si="96"/>
        <v>45.618642273791593</v>
      </c>
      <c r="AG37" s="191">
        <f t="shared" si="96"/>
        <v>51.608263828160311</v>
      </c>
      <c r="AH37" s="389">
        <f t="shared" si="102"/>
        <v>347.57657000854522</v>
      </c>
      <c r="AI37" s="191">
        <f t="shared" si="98"/>
        <v>42.433898494902166</v>
      </c>
      <c r="AJ37" s="191">
        <f t="shared" si="98"/>
        <v>45.828610374494353</v>
      </c>
      <c r="AK37" s="191">
        <f t="shared" si="98"/>
        <v>49.494899204453901</v>
      </c>
      <c r="AL37" s="191">
        <f t="shared" si="98"/>
        <v>53.454491140810219</v>
      </c>
      <c r="AM37" s="191">
        <f t="shared" si="98"/>
        <v>57.730850432075037</v>
      </c>
      <c r="AN37" s="191">
        <f t="shared" si="98"/>
        <v>62.34931846664103</v>
      </c>
      <c r="AO37" s="191">
        <f t="shared" si="98"/>
        <v>67.337263943972332</v>
      </c>
      <c r="AP37" s="191">
        <f t="shared" si="98"/>
        <v>72.72424505949013</v>
      </c>
      <c r="AQ37" s="191">
        <f t="shared" si="98"/>
        <v>78.542184664249334</v>
      </c>
      <c r="AR37" s="191">
        <f t="shared" si="98"/>
        <v>84.825559437389302</v>
      </c>
      <c r="AS37" s="191">
        <f t="shared" si="98"/>
        <v>91.611604192380454</v>
      </c>
      <c r="AT37" s="191">
        <f t="shared" si="98"/>
        <v>98.94053252777087</v>
      </c>
      <c r="AU37" s="389">
        <f t="shared" si="103"/>
        <v>805.27345793862924</v>
      </c>
      <c r="AV37" s="191">
        <f t="shared" si="99"/>
        <v>110.3896352635234</v>
      </c>
      <c r="AW37" s="191">
        <f t="shared" si="99"/>
        <v>118.420258949334</v>
      </c>
      <c r="AX37" s="191">
        <f t="shared" si="99"/>
        <v>127.06131064459856</v>
      </c>
      <c r="AY37" s="191">
        <f t="shared" si="99"/>
        <v>136.36034371465701</v>
      </c>
      <c r="AZ37" s="191">
        <f t="shared" si="99"/>
        <v>146.36866455905979</v>
      </c>
      <c r="BA37" s="191">
        <f t="shared" si="99"/>
        <v>157.14163080490397</v>
      </c>
      <c r="BB37" s="191">
        <f t="shared" si="99"/>
        <v>168.73897327366046</v>
      </c>
      <c r="BC37" s="191">
        <f t="shared" si="99"/>
        <v>181.2251436200921</v>
      </c>
      <c r="BD37" s="191">
        <f t="shared" si="99"/>
        <v>194.66968969361972</v>
      </c>
      <c r="BE37" s="191">
        <f t="shared" si="99"/>
        <v>209.14766083638648</v>
      </c>
      <c r="BF37" s="191">
        <f t="shared" si="99"/>
        <v>224.74004550926557</v>
      </c>
      <c r="BG37" s="191">
        <f t="shared" si="99"/>
        <v>241.53424382821379</v>
      </c>
      <c r="BH37" s="389">
        <f t="shared" si="104"/>
        <v>2015.7976006973149</v>
      </c>
      <c r="BI37" s="191">
        <f t="shared" si="100"/>
        <v>270.15371612559323</v>
      </c>
      <c r="BJ37" s="191">
        <f t="shared" si="100"/>
        <v>290.17929128975982</v>
      </c>
      <c r="BK37" s="191">
        <f t="shared" si="100"/>
        <v>311.75931080328326</v>
      </c>
      <c r="BL37" s="191">
        <f t="shared" si="100"/>
        <v>335.01670216419888</v>
      </c>
      <c r="BM37" s="191">
        <f t="shared" si="100"/>
        <v>360.0841842288873</v>
      </c>
      <c r="BN37" s="191">
        <f t="shared" si="100"/>
        <v>387.10504923549735</v>
      </c>
      <c r="BO37" s="191">
        <f t="shared" si="100"/>
        <v>416.23400735068526</v>
      </c>
      <c r="BP37" s="191">
        <f t="shared" si="100"/>
        <v>447.63809874037861</v>
      </c>
      <c r="BQ37" s="191">
        <f t="shared" si="100"/>
        <v>481.4976785652965</v>
      </c>
      <c r="BR37" s="191">
        <f t="shared" si="100"/>
        <v>518.00748073397847</v>
      </c>
      <c r="BS37" s="191">
        <f t="shared" si="100"/>
        <v>557.37776671265885</v>
      </c>
      <c r="BT37" s="191">
        <f t="shared" si="100"/>
        <v>599.83556619523245</v>
      </c>
      <c r="BU37" s="389">
        <f t="shared" si="105"/>
        <v>4974.8888521454501</v>
      </c>
      <c r="BV37" s="395"/>
      <c r="BW37" s="395"/>
      <c r="BX37" s="378"/>
      <c r="BY37" s="378"/>
      <c r="BZ37" s="378"/>
      <c r="CA37" s="378"/>
      <c r="CB37" s="378"/>
      <c r="CC37" s="378"/>
      <c r="CD37" s="378"/>
      <c r="CE37" s="378"/>
      <c r="CF37" s="378"/>
      <c r="CG37" s="378"/>
      <c r="CH37" s="378"/>
      <c r="CI37" s="378"/>
      <c r="CJ37" s="378"/>
      <c r="CK37" s="378"/>
      <c r="CL37" s="378"/>
      <c r="CM37" s="378"/>
      <c r="CN37" s="378"/>
      <c r="CO37" s="378"/>
    </row>
    <row r="38" spans="1:93" s="380" customFormat="1" ht="15.95" customHeight="1" x14ac:dyDescent="0.2">
      <c r="B38" s="398" t="s">
        <v>288</v>
      </c>
      <c r="C38" s="404">
        <v>0.15</v>
      </c>
      <c r="D38" s="404">
        <v>0.11</v>
      </c>
      <c r="E38" s="404">
        <v>0.1</v>
      </c>
      <c r="F38" s="404">
        <v>0.1</v>
      </c>
      <c r="G38" s="404">
        <v>0.1</v>
      </c>
      <c r="H38" s="384" t="s">
        <v>226</v>
      </c>
      <c r="I38" s="191">
        <f t="shared" si="93"/>
        <v>5.0999999999999996</v>
      </c>
      <c r="J38" s="191">
        <f t="shared" si="93"/>
        <v>5.7120000000000006</v>
      </c>
      <c r="K38" s="191">
        <f t="shared" si="93"/>
        <v>6.3974400000000005</v>
      </c>
      <c r="L38" s="191">
        <f t="shared" si="93"/>
        <v>7.1651328000000021</v>
      </c>
      <c r="M38" s="191">
        <f t="shared" si="93"/>
        <v>8.0249487360000025</v>
      </c>
      <c r="N38" s="191">
        <f t="shared" si="93"/>
        <v>8.9879425843200043</v>
      </c>
      <c r="O38" s="191">
        <f t="shared" si="93"/>
        <v>10.066495694438407</v>
      </c>
      <c r="P38" s="191">
        <f t="shared" si="93"/>
        <v>11.274475177771016</v>
      </c>
      <c r="Q38" s="191">
        <f t="shared" si="93"/>
        <v>12.62741219910354</v>
      </c>
      <c r="R38" s="191">
        <f t="shared" si="93"/>
        <v>14.142701662995966</v>
      </c>
      <c r="S38" s="191">
        <f t="shared" si="93"/>
        <v>15.839825862555482</v>
      </c>
      <c r="T38" s="191">
        <f t="shared" si="93"/>
        <v>17.740604966062143</v>
      </c>
      <c r="U38" s="389">
        <f t="shared" si="101"/>
        <v>123.07897968324656</v>
      </c>
      <c r="V38" s="191">
        <f t="shared" si="95"/>
        <v>21.518310258835381</v>
      </c>
      <c r="W38" s="191">
        <f t="shared" si="95"/>
        <v>23.985715340115227</v>
      </c>
      <c r="X38" s="191">
        <f t="shared" si="95"/>
        <v>26.73772981617061</v>
      </c>
      <c r="Y38" s="191">
        <f t="shared" si="95"/>
        <v>29.807358892876806</v>
      </c>
      <c r="Z38" s="191">
        <f t="shared" si="95"/>
        <v>33.23145360866431</v>
      </c>
      <c r="AA38" s="191">
        <f t="shared" si="95"/>
        <v>37.051160855210547</v>
      </c>
      <c r="AB38" s="191">
        <f t="shared" si="96"/>
        <v>30.703622080746527</v>
      </c>
      <c r="AC38" s="191">
        <f t="shared" si="96"/>
        <v>34.703865938420606</v>
      </c>
      <c r="AD38" s="191">
        <f t="shared" si="96"/>
        <v>39.234317612806009</v>
      </c>
      <c r="AE38" s="191">
        <f t="shared" si="96"/>
        <v>44.366223565906019</v>
      </c>
      <c r="AF38" s="191">
        <f t="shared" si="96"/>
        <v>50.180506501170747</v>
      </c>
      <c r="AG38" s="191">
        <f t="shared" si="96"/>
        <v>56.769090210976337</v>
      </c>
      <c r="AH38" s="389">
        <f t="shared" si="102"/>
        <v>428.28935468189911</v>
      </c>
      <c r="AI38" s="191">
        <f t="shared" si="98"/>
        <v>60.619854992717379</v>
      </c>
      <c r="AJ38" s="191">
        <f t="shared" si="98"/>
        <v>65.469443392134778</v>
      </c>
      <c r="AK38" s="191">
        <f t="shared" si="98"/>
        <v>70.706998863505575</v>
      </c>
      <c r="AL38" s="191">
        <f t="shared" si="98"/>
        <v>76.363558772586018</v>
      </c>
      <c r="AM38" s="191">
        <f t="shared" si="98"/>
        <v>82.47264347439291</v>
      </c>
      <c r="AN38" s="191">
        <f t="shared" si="98"/>
        <v>89.070454952344335</v>
      </c>
      <c r="AO38" s="191">
        <f t="shared" si="98"/>
        <v>96.196091348531894</v>
      </c>
      <c r="AP38" s="191">
        <f t="shared" si="98"/>
        <v>103.89177865641446</v>
      </c>
      <c r="AQ38" s="191">
        <f t="shared" si="98"/>
        <v>112.20312094892762</v>
      </c>
      <c r="AR38" s="191">
        <f t="shared" si="98"/>
        <v>121.17937062484185</v>
      </c>
      <c r="AS38" s="191">
        <f t="shared" si="98"/>
        <v>130.8737202748292</v>
      </c>
      <c r="AT38" s="191">
        <f t="shared" si="98"/>
        <v>141.34361789681552</v>
      </c>
      <c r="AU38" s="389">
        <f t="shared" si="103"/>
        <v>1150.3906541980416</v>
      </c>
      <c r="AV38" s="191">
        <f t="shared" si="99"/>
        <v>157.69947894789058</v>
      </c>
      <c r="AW38" s="191">
        <f t="shared" si="99"/>
        <v>169.17179849904858</v>
      </c>
      <c r="AX38" s="191">
        <f t="shared" si="99"/>
        <v>181.51615806371223</v>
      </c>
      <c r="AY38" s="191">
        <f t="shared" si="99"/>
        <v>194.80049102093858</v>
      </c>
      <c r="AZ38" s="191">
        <f t="shared" si="99"/>
        <v>209.09809222722825</v>
      </c>
      <c r="BA38" s="191">
        <f t="shared" si="99"/>
        <v>224.48804400700567</v>
      </c>
      <c r="BB38" s="191">
        <f t="shared" si="99"/>
        <v>241.05567610522922</v>
      </c>
      <c r="BC38" s="191">
        <f t="shared" si="99"/>
        <v>258.89306231441725</v>
      </c>
      <c r="BD38" s="191">
        <f t="shared" si="99"/>
        <v>278.09955670517104</v>
      </c>
      <c r="BE38" s="191">
        <f t="shared" si="99"/>
        <v>298.78237262340923</v>
      </c>
      <c r="BF38" s="191">
        <f t="shared" si="99"/>
        <v>321.05720787037939</v>
      </c>
      <c r="BG38" s="191">
        <f t="shared" si="99"/>
        <v>345.04891975459111</v>
      </c>
      <c r="BH38" s="389">
        <f t="shared" si="104"/>
        <v>2879.7108581390212</v>
      </c>
      <c r="BI38" s="191">
        <f t="shared" si="100"/>
        <v>385.93388017941891</v>
      </c>
      <c r="BJ38" s="191">
        <f t="shared" si="100"/>
        <v>414.54184469965685</v>
      </c>
      <c r="BK38" s="191">
        <f t="shared" si="100"/>
        <v>445.37044400469034</v>
      </c>
      <c r="BL38" s="191">
        <f t="shared" si="100"/>
        <v>478.59528880599839</v>
      </c>
      <c r="BM38" s="191">
        <f t="shared" si="100"/>
        <v>514.40597746983894</v>
      </c>
      <c r="BN38" s="191">
        <f t="shared" si="100"/>
        <v>553.00721319356762</v>
      </c>
      <c r="BO38" s="191">
        <f t="shared" si="100"/>
        <v>594.62001050097888</v>
      </c>
      <c r="BP38" s="191">
        <f t="shared" si="100"/>
        <v>639.48299820054081</v>
      </c>
      <c r="BQ38" s="191">
        <f t="shared" si="100"/>
        <v>687.85382652185217</v>
      </c>
      <c r="BR38" s="191">
        <f t="shared" si="100"/>
        <v>740.01068676282637</v>
      </c>
      <c r="BS38" s="191">
        <f t="shared" si="100"/>
        <v>796.25395244665549</v>
      </c>
      <c r="BT38" s="191">
        <f t="shared" si="100"/>
        <v>856.90795170747481</v>
      </c>
      <c r="BU38" s="389">
        <f t="shared" si="105"/>
        <v>7106.9840744935</v>
      </c>
      <c r="BV38" s="395"/>
      <c r="BW38" s="395"/>
      <c r="BX38" s="378"/>
      <c r="BY38" s="378"/>
      <c r="BZ38" s="378"/>
      <c r="CA38" s="378"/>
      <c r="CB38" s="378"/>
      <c r="CC38" s="378"/>
      <c r="CD38" s="378"/>
      <c r="CE38" s="378"/>
      <c r="CF38" s="378"/>
      <c r="CG38" s="378"/>
      <c r="CH38" s="378"/>
      <c r="CI38" s="378"/>
      <c r="CJ38" s="378"/>
      <c r="CK38" s="378"/>
      <c r="CL38" s="378"/>
      <c r="CM38" s="378"/>
      <c r="CN38" s="378"/>
      <c r="CO38" s="378"/>
    </row>
    <row r="39" spans="1:93" s="380" customFormat="1" ht="15.95" customHeight="1" x14ac:dyDescent="0.2">
      <c r="B39" s="398" t="s">
        <v>289</v>
      </c>
      <c r="C39" s="455">
        <v>0.15</v>
      </c>
      <c r="D39" s="455">
        <v>0.1</v>
      </c>
      <c r="E39" s="455">
        <v>0.1</v>
      </c>
      <c r="F39" s="455">
        <v>0.1</v>
      </c>
      <c r="G39" s="455">
        <v>0.1</v>
      </c>
      <c r="H39" s="384" t="s">
        <v>226</v>
      </c>
      <c r="I39" s="191">
        <f t="shared" si="93"/>
        <v>5.0999999999999996</v>
      </c>
      <c r="J39" s="191">
        <f t="shared" si="93"/>
        <v>5.7120000000000006</v>
      </c>
      <c r="K39" s="191">
        <f t="shared" si="93"/>
        <v>6.3974400000000005</v>
      </c>
      <c r="L39" s="191">
        <f t="shared" si="93"/>
        <v>7.1651328000000021</v>
      </c>
      <c r="M39" s="191">
        <f t="shared" si="93"/>
        <v>8.0249487360000025</v>
      </c>
      <c r="N39" s="191">
        <f t="shared" si="93"/>
        <v>8.9879425843200043</v>
      </c>
      <c r="O39" s="191">
        <f t="shared" si="93"/>
        <v>10.066495694438407</v>
      </c>
      <c r="P39" s="191">
        <f t="shared" si="93"/>
        <v>11.274475177771016</v>
      </c>
      <c r="Q39" s="191">
        <f t="shared" si="93"/>
        <v>12.62741219910354</v>
      </c>
      <c r="R39" s="191">
        <f t="shared" si="93"/>
        <v>14.142701662995966</v>
      </c>
      <c r="S39" s="191">
        <f t="shared" si="93"/>
        <v>15.839825862555482</v>
      </c>
      <c r="T39" s="191">
        <f t="shared" si="93"/>
        <v>17.740604966062143</v>
      </c>
      <c r="U39" s="389">
        <f t="shared" si="101"/>
        <v>123.07897968324656</v>
      </c>
      <c r="V39" s="191">
        <f t="shared" si="95"/>
        <v>21.518310258835381</v>
      </c>
      <c r="W39" s="191">
        <f t="shared" si="95"/>
        <v>23.985715340115227</v>
      </c>
      <c r="X39" s="191">
        <f t="shared" si="95"/>
        <v>26.73772981617061</v>
      </c>
      <c r="Y39" s="191">
        <f t="shared" si="95"/>
        <v>29.807358892876806</v>
      </c>
      <c r="Z39" s="191">
        <f t="shared" si="95"/>
        <v>33.23145360866431</v>
      </c>
      <c r="AA39" s="191">
        <f t="shared" si="95"/>
        <v>37.051160855210547</v>
      </c>
      <c r="AB39" s="191">
        <f t="shared" si="96"/>
        <v>27.912383709769571</v>
      </c>
      <c r="AC39" s="191">
        <f t="shared" si="96"/>
        <v>31.548969034927826</v>
      </c>
      <c r="AD39" s="191">
        <f t="shared" si="96"/>
        <v>35.667561466187287</v>
      </c>
      <c r="AE39" s="191">
        <f t="shared" si="96"/>
        <v>40.332930514460024</v>
      </c>
      <c r="AF39" s="191">
        <f t="shared" si="96"/>
        <v>45.618642273791593</v>
      </c>
      <c r="AG39" s="191">
        <f t="shared" si="96"/>
        <v>51.608263828160311</v>
      </c>
      <c r="AH39" s="389">
        <f t="shared" si="102"/>
        <v>405.02047959916951</v>
      </c>
      <c r="AI39" s="191">
        <f t="shared" si="98"/>
        <v>60.619854992717379</v>
      </c>
      <c r="AJ39" s="191">
        <f t="shared" si="98"/>
        <v>65.469443392134778</v>
      </c>
      <c r="AK39" s="191">
        <f t="shared" si="98"/>
        <v>70.706998863505575</v>
      </c>
      <c r="AL39" s="191">
        <f t="shared" si="98"/>
        <v>76.363558772586018</v>
      </c>
      <c r="AM39" s="191">
        <f t="shared" si="98"/>
        <v>82.47264347439291</v>
      </c>
      <c r="AN39" s="191">
        <f t="shared" si="98"/>
        <v>89.070454952344335</v>
      </c>
      <c r="AO39" s="191">
        <f t="shared" si="98"/>
        <v>96.196091348531894</v>
      </c>
      <c r="AP39" s="191">
        <f t="shared" si="98"/>
        <v>103.89177865641446</v>
      </c>
      <c r="AQ39" s="191">
        <f t="shared" si="98"/>
        <v>112.20312094892762</v>
      </c>
      <c r="AR39" s="191">
        <f t="shared" si="98"/>
        <v>121.17937062484185</v>
      </c>
      <c r="AS39" s="191">
        <f t="shared" si="98"/>
        <v>130.8737202748292</v>
      </c>
      <c r="AT39" s="191">
        <f t="shared" si="98"/>
        <v>141.34361789681552</v>
      </c>
      <c r="AU39" s="389">
        <f t="shared" si="103"/>
        <v>1150.3906541980416</v>
      </c>
      <c r="AV39" s="191">
        <f t="shared" si="99"/>
        <v>157.69947894789058</v>
      </c>
      <c r="AW39" s="191">
        <f t="shared" si="99"/>
        <v>169.17179849904858</v>
      </c>
      <c r="AX39" s="191">
        <f t="shared" si="99"/>
        <v>181.51615806371223</v>
      </c>
      <c r="AY39" s="191">
        <f t="shared" si="99"/>
        <v>194.80049102093858</v>
      </c>
      <c r="AZ39" s="191">
        <f t="shared" si="99"/>
        <v>209.09809222722825</v>
      </c>
      <c r="BA39" s="191">
        <f t="shared" si="99"/>
        <v>224.48804400700567</v>
      </c>
      <c r="BB39" s="191">
        <f t="shared" si="99"/>
        <v>241.05567610522922</v>
      </c>
      <c r="BC39" s="191">
        <f t="shared" si="99"/>
        <v>258.89306231441725</v>
      </c>
      <c r="BD39" s="191">
        <f t="shared" si="99"/>
        <v>278.09955670517104</v>
      </c>
      <c r="BE39" s="191">
        <f t="shared" si="99"/>
        <v>298.78237262340923</v>
      </c>
      <c r="BF39" s="191">
        <f t="shared" si="99"/>
        <v>321.05720787037939</v>
      </c>
      <c r="BG39" s="191">
        <f t="shared" si="99"/>
        <v>345.04891975459111</v>
      </c>
      <c r="BH39" s="389">
        <f t="shared" si="104"/>
        <v>2879.7108581390212</v>
      </c>
      <c r="BI39" s="191">
        <f t="shared" si="100"/>
        <v>385.93388017941891</v>
      </c>
      <c r="BJ39" s="191">
        <f t="shared" si="100"/>
        <v>414.54184469965685</v>
      </c>
      <c r="BK39" s="191">
        <f t="shared" si="100"/>
        <v>445.37044400469034</v>
      </c>
      <c r="BL39" s="191">
        <f t="shared" si="100"/>
        <v>478.59528880599839</v>
      </c>
      <c r="BM39" s="191">
        <f t="shared" si="100"/>
        <v>514.40597746983894</v>
      </c>
      <c r="BN39" s="191">
        <f t="shared" si="100"/>
        <v>553.00721319356762</v>
      </c>
      <c r="BO39" s="191">
        <f t="shared" si="100"/>
        <v>594.62001050097888</v>
      </c>
      <c r="BP39" s="191">
        <f t="shared" si="100"/>
        <v>639.48299820054081</v>
      </c>
      <c r="BQ39" s="191">
        <f t="shared" si="100"/>
        <v>687.85382652185217</v>
      </c>
      <c r="BR39" s="191">
        <f t="shared" si="100"/>
        <v>740.01068676282637</v>
      </c>
      <c r="BS39" s="191">
        <f t="shared" si="100"/>
        <v>796.25395244665549</v>
      </c>
      <c r="BT39" s="191">
        <f t="shared" si="100"/>
        <v>856.90795170747481</v>
      </c>
      <c r="BU39" s="389">
        <f t="shared" si="105"/>
        <v>7106.9840744935</v>
      </c>
      <c r="BV39" s="395"/>
      <c r="BW39" s="395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</row>
    <row r="40" spans="1:93" s="380" customFormat="1" ht="15.95" customHeight="1" x14ac:dyDescent="0.2">
      <c r="B40" s="398" t="s">
        <v>288</v>
      </c>
      <c r="C40" s="455"/>
      <c r="D40" s="455">
        <v>0.02</v>
      </c>
      <c r="E40" s="455">
        <v>0.03</v>
      </c>
      <c r="F40" s="455">
        <v>0.03</v>
      </c>
      <c r="G40" s="455">
        <v>0.03</v>
      </c>
      <c r="H40" s="384" t="s">
        <v>226</v>
      </c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389"/>
      <c r="V40" s="191"/>
      <c r="W40" s="191"/>
      <c r="X40" s="191"/>
      <c r="Y40" s="191"/>
      <c r="Z40" s="191"/>
      <c r="AA40" s="191"/>
      <c r="AB40" s="191">
        <f t="shared" si="96"/>
        <v>5.5824767419539141</v>
      </c>
      <c r="AC40" s="191">
        <f t="shared" si="96"/>
        <v>6.3097938069855655</v>
      </c>
      <c r="AD40" s="191">
        <f t="shared" si="96"/>
        <v>7.1335122932374571</v>
      </c>
      <c r="AE40" s="191">
        <f t="shared" si="96"/>
        <v>8.0665861028920034</v>
      </c>
      <c r="AF40" s="191">
        <f t="shared" si="96"/>
        <v>9.123728454758318</v>
      </c>
      <c r="AG40" s="191">
        <f t="shared" si="96"/>
        <v>10.321652765632061</v>
      </c>
      <c r="AH40" s="389">
        <f t="shared" si="102"/>
        <v>46.537750165459322</v>
      </c>
      <c r="AI40" s="191">
        <f t="shared" si="98"/>
        <v>18.185956497815212</v>
      </c>
      <c r="AJ40" s="191">
        <f t="shared" si="98"/>
        <v>19.640833017640432</v>
      </c>
      <c r="AK40" s="191">
        <f t="shared" si="98"/>
        <v>21.21209965905167</v>
      </c>
      <c r="AL40" s="191">
        <f t="shared" si="98"/>
        <v>22.909067631775805</v>
      </c>
      <c r="AM40" s="191">
        <f t="shared" si="98"/>
        <v>24.741793042317873</v>
      </c>
      <c r="AN40" s="191">
        <f t="shared" si="98"/>
        <v>26.721136485703298</v>
      </c>
      <c r="AO40" s="191">
        <f t="shared" si="98"/>
        <v>28.858827404559566</v>
      </c>
      <c r="AP40" s="191">
        <f t="shared" si="98"/>
        <v>31.167533596924336</v>
      </c>
      <c r="AQ40" s="191">
        <f t="shared" si="98"/>
        <v>33.660936284678279</v>
      </c>
      <c r="AR40" s="191">
        <f t="shared" si="98"/>
        <v>36.35381118745255</v>
      </c>
      <c r="AS40" s="191">
        <f t="shared" si="98"/>
        <v>39.262116082448756</v>
      </c>
      <c r="AT40" s="191">
        <f t="shared" si="98"/>
        <v>42.403085369044653</v>
      </c>
      <c r="AU40" s="389">
        <f t="shared" si="103"/>
        <v>345.11719625941248</v>
      </c>
      <c r="AV40" s="191">
        <f t="shared" si="99"/>
        <v>47.309843684367166</v>
      </c>
      <c r="AW40" s="191">
        <f t="shared" si="99"/>
        <v>50.751539549714565</v>
      </c>
      <c r="AX40" s="191">
        <f t="shared" si="99"/>
        <v>54.454847419113662</v>
      </c>
      <c r="AY40" s="191">
        <f t="shared" si="99"/>
        <v>58.440147306281574</v>
      </c>
      <c r="AZ40" s="191">
        <f t="shared" si="99"/>
        <v>62.729427668168469</v>
      </c>
      <c r="BA40" s="191">
        <f t="shared" si="99"/>
        <v>67.346413202101687</v>
      </c>
      <c r="BB40" s="191">
        <f t="shared" si="99"/>
        <v>72.316702831568762</v>
      </c>
      <c r="BC40" s="191">
        <f t="shared" si="99"/>
        <v>77.667918694325166</v>
      </c>
      <c r="BD40" s="191">
        <f t="shared" si="99"/>
        <v>83.429867011551309</v>
      </c>
      <c r="BE40" s="191">
        <f t="shared" si="99"/>
        <v>89.634711787022766</v>
      </c>
      <c r="BF40" s="191">
        <f t="shared" si="99"/>
        <v>96.317162361113802</v>
      </c>
      <c r="BG40" s="191">
        <f t="shared" si="99"/>
        <v>103.51467592637732</v>
      </c>
      <c r="BH40" s="389">
        <f t="shared" si="104"/>
        <v>863.91325744170626</v>
      </c>
      <c r="BI40" s="191">
        <f t="shared" si="100"/>
        <v>115.78016405382566</v>
      </c>
      <c r="BJ40" s="191">
        <f t="shared" si="100"/>
        <v>124.36255340989705</v>
      </c>
      <c r="BK40" s="191">
        <f t="shared" si="100"/>
        <v>133.61113320140709</v>
      </c>
      <c r="BL40" s="191">
        <f t="shared" si="100"/>
        <v>143.57858664179952</v>
      </c>
      <c r="BM40" s="191">
        <f t="shared" si="100"/>
        <v>154.32179324095168</v>
      </c>
      <c r="BN40" s="191">
        <f t="shared" si="100"/>
        <v>165.90216395807028</v>
      </c>
      <c r="BO40" s="191">
        <f t="shared" si="100"/>
        <v>178.38600315029365</v>
      </c>
      <c r="BP40" s="191">
        <f t="shared" si="100"/>
        <v>191.84489946016222</v>
      </c>
      <c r="BQ40" s="191">
        <f t="shared" si="100"/>
        <v>206.35614795655562</v>
      </c>
      <c r="BR40" s="191">
        <f t="shared" si="100"/>
        <v>222.00320602884787</v>
      </c>
      <c r="BS40" s="191">
        <f t="shared" si="100"/>
        <v>238.87618573399661</v>
      </c>
      <c r="BT40" s="191">
        <f t="shared" si="100"/>
        <v>257.07238551224242</v>
      </c>
      <c r="BU40" s="389">
        <f t="shared" si="105"/>
        <v>2132.0952223480494</v>
      </c>
      <c r="BV40" s="395"/>
      <c r="BW40" s="395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</row>
    <row r="41" spans="1:93" s="380" customFormat="1" ht="15.95" customHeight="1" x14ac:dyDescent="0.2">
      <c r="B41" s="398" t="s">
        <v>289</v>
      </c>
      <c r="C41" s="455"/>
      <c r="D41" s="455">
        <v>0.04</v>
      </c>
      <c r="E41" s="455">
        <v>0.06</v>
      </c>
      <c r="F41" s="455">
        <v>0.06</v>
      </c>
      <c r="G41" s="455">
        <v>0.06</v>
      </c>
      <c r="H41" s="384" t="s">
        <v>226</v>
      </c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389"/>
      <c r="V41" s="191"/>
      <c r="W41" s="191"/>
      <c r="X41" s="191"/>
      <c r="Y41" s="191"/>
      <c r="Z41" s="191"/>
      <c r="AA41" s="191"/>
      <c r="AB41" s="191">
        <f t="shared" si="96"/>
        <v>11.164953483907828</v>
      </c>
      <c r="AC41" s="191">
        <f t="shared" si="96"/>
        <v>12.619587613971131</v>
      </c>
      <c r="AD41" s="191">
        <f t="shared" si="96"/>
        <v>14.267024586474914</v>
      </c>
      <c r="AE41" s="191">
        <f t="shared" si="96"/>
        <v>16.133172205784007</v>
      </c>
      <c r="AF41" s="191">
        <f t="shared" si="96"/>
        <v>18.247456909516636</v>
      </c>
      <c r="AG41" s="191">
        <f t="shared" si="96"/>
        <v>20.643305531264122</v>
      </c>
      <c r="AH41" s="389">
        <f t="shared" si="102"/>
        <v>93.075500330918643</v>
      </c>
      <c r="AI41" s="191">
        <f t="shared" si="98"/>
        <v>36.371912995630424</v>
      </c>
      <c r="AJ41" s="191">
        <f t="shared" si="98"/>
        <v>39.281666035280864</v>
      </c>
      <c r="AK41" s="191">
        <f t="shared" si="98"/>
        <v>42.424199318103341</v>
      </c>
      <c r="AL41" s="191">
        <f t="shared" si="98"/>
        <v>45.818135263551611</v>
      </c>
      <c r="AM41" s="191">
        <f t="shared" si="98"/>
        <v>49.483586084635746</v>
      </c>
      <c r="AN41" s="191">
        <f t="shared" si="98"/>
        <v>53.442272971406595</v>
      </c>
      <c r="AO41" s="191">
        <f t="shared" si="98"/>
        <v>57.717654809119132</v>
      </c>
      <c r="AP41" s="191">
        <f t="shared" si="98"/>
        <v>62.335067193848673</v>
      </c>
      <c r="AQ41" s="191">
        <f t="shared" si="98"/>
        <v>67.321872569356557</v>
      </c>
      <c r="AR41" s="191">
        <f t="shared" si="98"/>
        <v>72.7076223749051</v>
      </c>
      <c r="AS41" s="191">
        <f t="shared" si="98"/>
        <v>78.524232164897512</v>
      </c>
      <c r="AT41" s="191">
        <f t="shared" si="98"/>
        <v>84.806170738089307</v>
      </c>
      <c r="AU41" s="389">
        <f t="shared" si="103"/>
        <v>690.23439251882496</v>
      </c>
      <c r="AV41" s="191">
        <f t="shared" si="99"/>
        <v>94.619687368734333</v>
      </c>
      <c r="AW41" s="191">
        <f t="shared" si="99"/>
        <v>101.50307909942913</v>
      </c>
      <c r="AX41" s="191">
        <f t="shared" si="99"/>
        <v>108.90969483822732</v>
      </c>
      <c r="AY41" s="191">
        <f t="shared" si="99"/>
        <v>116.88029461256315</v>
      </c>
      <c r="AZ41" s="191">
        <f t="shared" si="99"/>
        <v>125.45885533633694</v>
      </c>
      <c r="BA41" s="191">
        <f t="shared" si="99"/>
        <v>134.69282640420337</v>
      </c>
      <c r="BB41" s="191">
        <f t="shared" si="99"/>
        <v>144.63340566313752</v>
      </c>
      <c r="BC41" s="191">
        <f t="shared" si="99"/>
        <v>155.33583738865033</v>
      </c>
      <c r="BD41" s="191">
        <f t="shared" si="99"/>
        <v>166.85973402310262</v>
      </c>
      <c r="BE41" s="191">
        <f t="shared" si="99"/>
        <v>179.26942357404553</v>
      </c>
      <c r="BF41" s="191">
        <f t="shared" si="99"/>
        <v>192.6343247222276</v>
      </c>
      <c r="BG41" s="191">
        <f t="shared" si="99"/>
        <v>207.02935185275464</v>
      </c>
      <c r="BH41" s="389">
        <f t="shared" si="104"/>
        <v>1727.8265148834125</v>
      </c>
      <c r="BI41" s="191">
        <f t="shared" si="100"/>
        <v>231.56032810765132</v>
      </c>
      <c r="BJ41" s="191">
        <f t="shared" si="100"/>
        <v>248.72510681979409</v>
      </c>
      <c r="BK41" s="191">
        <f t="shared" si="100"/>
        <v>267.22226640281417</v>
      </c>
      <c r="BL41" s="191">
        <f t="shared" si="100"/>
        <v>287.15717328359904</v>
      </c>
      <c r="BM41" s="191">
        <f t="shared" si="100"/>
        <v>308.64358648190336</v>
      </c>
      <c r="BN41" s="191">
        <f t="shared" si="100"/>
        <v>331.80432791614055</v>
      </c>
      <c r="BO41" s="191">
        <f t="shared" si="100"/>
        <v>356.77200630058729</v>
      </c>
      <c r="BP41" s="191">
        <f t="shared" si="100"/>
        <v>383.68979892032445</v>
      </c>
      <c r="BQ41" s="191">
        <f t="shared" si="100"/>
        <v>412.71229591311123</v>
      </c>
      <c r="BR41" s="191">
        <f t="shared" si="100"/>
        <v>444.00641205769574</v>
      </c>
      <c r="BS41" s="191">
        <f t="shared" si="100"/>
        <v>477.75237146799321</v>
      </c>
      <c r="BT41" s="191">
        <f t="shared" si="100"/>
        <v>514.14477102448484</v>
      </c>
      <c r="BU41" s="389">
        <f t="shared" si="105"/>
        <v>4264.1904446960989</v>
      </c>
      <c r="BW41" s="395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8"/>
      <c r="CO41" s="378"/>
    </row>
    <row r="42" spans="1:93" s="380" customFormat="1" ht="15.95" customHeight="1" x14ac:dyDescent="0.2">
      <c r="B42" s="398" t="s">
        <v>290</v>
      </c>
      <c r="C42" s="455"/>
      <c r="D42" s="456">
        <v>6.5000000000000002E-2</v>
      </c>
      <c r="E42" s="455">
        <v>0.09</v>
      </c>
      <c r="F42" s="455">
        <v>0.09</v>
      </c>
      <c r="G42" s="455">
        <v>0.09</v>
      </c>
      <c r="H42" s="384" t="s">
        <v>226</v>
      </c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389"/>
      <c r="V42" s="191"/>
      <c r="W42" s="191"/>
      <c r="X42" s="191"/>
      <c r="Y42" s="191"/>
      <c r="Z42" s="191"/>
      <c r="AA42" s="191"/>
      <c r="AB42" s="191">
        <f t="shared" si="96"/>
        <v>18.143049411350219</v>
      </c>
      <c r="AC42" s="191">
        <f t="shared" si="96"/>
        <v>20.506829872703086</v>
      </c>
      <c r="AD42" s="191">
        <f t="shared" si="96"/>
        <v>23.183914953021734</v>
      </c>
      <c r="AE42" s="191">
        <f t="shared" si="96"/>
        <v>26.216404834399015</v>
      </c>
      <c r="AF42" s="191">
        <f t="shared" si="96"/>
        <v>29.652117477964534</v>
      </c>
      <c r="AG42" s="191">
        <f t="shared" si="96"/>
        <v>33.545371488304198</v>
      </c>
      <c r="AH42" s="389">
        <f t="shared" si="102"/>
        <v>151.24768803774279</v>
      </c>
      <c r="AI42" s="191">
        <f t="shared" si="98"/>
        <v>54.557869493445637</v>
      </c>
      <c r="AJ42" s="191">
        <f t="shared" si="98"/>
        <v>58.922499052921303</v>
      </c>
      <c r="AK42" s="191">
        <f t="shared" si="98"/>
        <v>63.636298977155008</v>
      </c>
      <c r="AL42" s="191">
        <f t="shared" si="98"/>
        <v>68.727202895327423</v>
      </c>
      <c r="AM42" s="191">
        <f t="shared" si="98"/>
        <v>74.225379126953612</v>
      </c>
      <c r="AN42" s="191">
        <f t="shared" si="98"/>
        <v>80.163409457109893</v>
      </c>
      <c r="AO42" s="191">
        <f t="shared" si="98"/>
        <v>86.576482213678702</v>
      </c>
      <c r="AP42" s="191">
        <f t="shared" si="98"/>
        <v>93.502600790773002</v>
      </c>
      <c r="AQ42" s="191">
        <f t="shared" si="98"/>
        <v>100.98280885403484</v>
      </c>
      <c r="AR42" s="191">
        <f t="shared" si="98"/>
        <v>109.06143356235765</v>
      </c>
      <c r="AS42" s="191">
        <f t="shared" si="98"/>
        <v>117.78634824734628</v>
      </c>
      <c r="AT42" s="191">
        <f t="shared" si="98"/>
        <v>127.20925610713397</v>
      </c>
      <c r="AU42" s="389">
        <f t="shared" si="103"/>
        <v>1035.3515887782373</v>
      </c>
      <c r="AV42" s="191">
        <f t="shared" si="99"/>
        <v>141.9295310531015</v>
      </c>
      <c r="AW42" s="191">
        <f t="shared" si="99"/>
        <v>152.25461864914368</v>
      </c>
      <c r="AX42" s="191">
        <f t="shared" si="99"/>
        <v>163.36454225734099</v>
      </c>
      <c r="AY42" s="191">
        <f t="shared" si="99"/>
        <v>175.32044191884472</v>
      </c>
      <c r="AZ42" s="191">
        <f t="shared" si="99"/>
        <v>188.18828300450542</v>
      </c>
      <c r="BA42" s="191">
        <f t="shared" si="99"/>
        <v>202.03923960630507</v>
      </c>
      <c r="BB42" s="191">
        <f t="shared" si="99"/>
        <v>216.95010849470629</v>
      </c>
      <c r="BC42" s="191">
        <f t="shared" si="99"/>
        <v>233.00375608297551</v>
      </c>
      <c r="BD42" s="191">
        <f t="shared" si="99"/>
        <v>250.28960103465391</v>
      </c>
      <c r="BE42" s="191">
        <f t="shared" si="99"/>
        <v>268.90413536106831</v>
      </c>
      <c r="BF42" s="191">
        <f t="shared" si="99"/>
        <v>288.95148708334142</v>
      </c>
      <c r="BG42" s="191">
        <f t="shared" si="99"/>
        <v>310.54402777913197</v>
      </c>
      <c r="BH42" s="389">
        <f t="shared" si="104"/>
        <v>2591.7397723251188</v>
      </c>
      <c r="BI42" s="191">
        <f t="shared" si="100"/>
        <v>347.34049216147696</v>
      </c>
      <c r="BJ42" s="191">
        <f t="shared" si="100"/>
        <v>373.08766022969115</v>
      </c>
      <c r="BK42" s="191">
        <f t="shared" si="100"/>
        <v>400.83339960422126</v>
      </c>
      <c r="BL42" s="191">
        <f t="shared" si="100"/>
        <v>430.7357599253985</v>
      </c>
      <c r="BM42" s="191">
        <f t="shared" si="100"/>
        <v>462.965379722855</v>
      </c>
      <c r="BN42" s="191">
        <f t="shared" si="100"/>
        <v>497.70649187421083</v>
      </c>
      <c r="BO42" s="191">
        <f t="shared" si="100"/>
        <v>535.15800945088097</v>
      </c>
      <c r="BP42" s="191">
        <f t="shared" si="100"/>
        <v>575.5346983804867</v>
      </c>
      <c r="BQ42" s="191">
        <f t="shared" si="100"/>
        <v>619.06844386966679</v>
      </c>
      <c r="BR42" s="191">
        <f t="shared" si="100"/>
        <v>666.0096180865437</v>
      </c>
      <c r="BS42" s="191">
        <f t="shared" si="100"/>
        <v>716.62855720198991</v>
      </c>
      <c r="BT42" s="191">
        <f t="shared" si="100"/>
        <v>771.21715653672732</v>
      </c>
      <c r="BU42" s="389">
        <f t="shared" si="105"/>
        <v>6396.2856670441488</v>
      </c>
      <c r="BW42" s="395"/>
      <c r="BX42" s="378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78"/>
      <c r="CM42" s="378"/>
      <c r="CN42" s="378"/>
      <c r="CO42" s="378"/>
    </row>
    <row r="43" spans="1:93" s="380" customFormat="1" ht="15.95" customHeight="1" x14ac:dyDescent="0.2">
      <c r="B43" s="398" t="s">
        <v>288</v>
      </c>
      <c r="C43" s="455"/>
      <c r="D43" s="455">
        <v>0.02</v>
      </c>
      <c r="E43" s="456">
        <v>2.5000000000000001E-2</v>
      </c>
      <c r="F43" s="456">
        <v>2.5000000000000001E-2</v>
      </c>
      <c r="G43" s="456">
        <v>2.5000000000000001E-2</v>
      </c>
      <c r="H43" s="384" t="s">
        <v>226</v>
      </c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389"/>
      <c r="V43" s="191"/>
      <c r="W43" s="191"/>
      <c r="X43" s="191"/>
      <c r="Y43" s="191"/>
      <c r="Z43" s="191"/>
      <c r="AA43" s="191"/>
      <c r="AB43" s="191">
        <f t="shared" si="96"/>
        <v>5.5824767419539141</v>
      </c>
      <c r="AC43" s="191">
        <f t="shared" si="96"/>
        <v>6.3097938069855655</v>
      </c>
      <c r="AD43" s="191">
        <f t="shared" si="96"/>
        <v>7.1335122932374571</v>
      </c>
      <c r="AE43" s="191">
        <f t="shared" si="96"/>
        <v>8.0665861028920034</v>
      </c>
      <c r="AF43" s="191">
        <f t="shared" si="96"/>
        <v>9.123728454758318</v>
      </c>
      <c r="AG43" s="191">
        <f t="shared" si="96"/>
        <v>10.321652765632061</v>
      </c>
      <c r="AH43" s="389">
        <f t="shared" si="102"/>
        <v>46.537750165459322</v>
      </c>
      <c r="AI43" s="191">
        <f t="shared" si="98"/>
        <v>15.154963748179345</v>
      </c>
      <c r="AJ43" s="191">
        <f t="shared" si="98"/>
        <v>16.367360848033695</v>
      </c>
      <c r="AK43" s="191">
        <f t="shared" si="98"/>
        <v>17.676749715876394</v>
      </c>
      <c r="AL43" s="191">
        <f t="shared" si="98"/>
        <v>19.090889693146504</v>
      </c>
      <c r="AM43" s="191">
        <f t="shared" si="98"/>
        <v>20.618160868598228</v>
      </c>
      <c r="AN43" s="191">
        <f t="shared" si="98"/>
        <v>22.267613738086084</v>
      </c>
      <c r="AO43" s="191">
        <f t="shared" si="98"/>
        <v>24.049022837132974</v>
      </c>
      <c r="AP43" s="191">
        <f t="shared" si="98"/>
        <v>25.972944664103615</v>
      </c>
      <c r="AQ43" s="191">
        <f t="shared" si="98"/>
        <v>28.050780237231905</v>
      </c>
      <c r="AR43" s="191">
        <f t="shared" si="98"/>
        <v>30.294842656210463</v>
      </c>
      <c r="AS43" s="191">
        <f t="shared" si="98"/>
        <v>32.718430068707299</v>
      </c>
      <c r="AT43" s="191">
        <f t="shared" si="98"/>
        <v>35.335904474203879</v>
      </c>
      <c r="AU43" s="389">
        <f t="shared" si="103"/>
        <v>287.5976635495104</v>
      </c>
      <c r="AV43" s="191">
        <f t="shared" si="99"/>
        <v>39.424869736972646</v>
      </c>
      <c r="AW43" s="191">
        <f t="shared" si="99"/>
        <v>42.292949624762144</v>
      </c>
      <c r="AX43" s="191">
        <f t="shared" si="99"/>
        <v>45.379039515928056</v>
      </c>
      <c r="AY43" s="191">
        <f t="shared" si="99"/>
        <v>48.700122755234645</v>
      </c>
      <c r="AZ43" s="191">
        <f t="shared" si="99"/>
        <v>52.274523056807062</v>
      </c>
      <c r="BA43" s="191">
        <f t="shared" si="99"/>
        <v>56.122011001751417</v>
      </c>
      <c r="BB43" s="191">
        <f t="shared" si="99"/>
        <v>60.263919026307306</v>
      </c>
      <c r="BC43" s="191">
        <f t="shared" si="99"/>
        <v>64.723265578604313</v>
      </c>
      <c r="BD43" s="191">
        <f t="shared" si="99"/>
        <v>69.52488917629276</v>
      </c>
      <c r="BE43" s="191">
        <f t="shared" si="99"/>
        <v>74.695593155852308</v>
      </c>
      <c r="BF43" s="191">
        <f t="shared" si="99"/>
        <v>80.264301967594847</v>
      </c>
      <c r="BG43" s="191">
        <f t="shared" si="99"/>
        <v>86.262229938647778</v>
      </c>
      <c r="BH43" s="389">
        <f t="shared" si="104"/>
        <v>719.9277145347553</v>
      </c>
      <c r="BI43" s="191">
        <f t="shared" si="100"/>
        <v>96.483470044854727</v>
      </c>
      <c r="BJ43" s="191">
        <f t="shared" si="100"/>
        <v>103.63546117491421</v>
      </c>
      <c r="BK43" s="191">
        <f t="shared" si="100"/>
        <v>111.34261100117259</v>
      </c>
      <c r="BL43" s="191">
        <f t="shared" si="100"/>
        <v>119.6488222014996</v>
      </c>
      <c r="BM43" s="191">
        <f t="shared" si="100"/>
        <v>128.60149436745974</v>
      </c>
      <c r="BN43" s="191">
        <f t="shared" si="100"/>
        <v>138.25180329839191</v>
      </c>
      <c r="BO43" s="191">
        <f t="shared" si="100"/>
        <v>148.65500262524472</v>
      </c>
      <c r="BP43" s="191">
        <f t="shared" si="100"/>
        <v>159.8707495501352</v>
      </c>
      <c r="BQ43" s="191">
        <f t="shared" si="100"/>
        <v>171.96345663046304</v>
      </c>
      <c r="BR43" s="191">
        <f t="shared" si="100"/>
        <v>185.00267169070659</v>
      </c>
      <c r="BS43" s="191">
        <f t="shared" si="100"/>
        <v>199.06348811166387</v>
      </c>
      <c r="BT43" s="191">
        <f t="shared" si="100"/>
        <v>214.2269879268687</v>
      </c>
      <c r="BU43" s="389">
        <f t="shared" si="105"/>
        <v>1776.746018623375</v>
      </c>
      <c r="BV43" s="395"/>
      <c r="BW43" s="395"/>
      <c r="BX43" s="378"/>
      <c r="BY43" s="378"/>
      <c r="BZ43" s="378"/>
      <c r="CA43" s="378"/>
      <c r="CB43" s="378"/>
      <c r="CC43" s="378"/>
      <c r="CD43" s="378"/>
      <c r="CE43" s="378"/>
      <c r="CF43" s="378"/>
      <c r="CG43" s="378"/>
      <c r="CH43" s="378"/>
      <c r="CI43" s="378"/>
      <c r="CJ43" s="378"/>
      <c r="CK43" s="378"/>
      <c r="CL43" s="378"/>
      <c r="CM43" s="378"/>
      <c r="CN43" s="378"/>
      <c r="CO43" s="378"/>
    </row>
    <row r="44" spans="1:93" s="380" customFormat="1" ht="15.95" customHeight="1" x14ac:dyDescent="0.2">
      <c r="B44" s="398" t="s">
        <v>291</v>
      </c>
      <c r="C44" s="455"/>
      <c r="D44" s="455">
        <v>0.04</v>
      </c>
      <c r="E44" s="455">
        <v>0.05</v>
      </c>
      <c r="F44" s="455">
        <v>0.05</v>
      </c>
      <c r="G44" s="455">
        <v>0.05</v>
      </c>
      <c r="H44" s="384" t="s">
        <v>226</v>
      </c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389"/>
      <c r="V44" s="191"/>
      <c r="W44" s="191"/>
      <c r="X44" s="191"/>
      <c r="Y44" s="191"/>
      <c r="Z44" s="191"/>
      <c r="AA44" s="191"/>
      <c r="AB44" s="191">
        <f t="shared" si="96"/>
        <v>11.164953483907828</v>
      </c>
      <c r="AC44" s="191">
        <f t="shared" si="96"/>
        <v>12.619587613971131</v>
      </c>
      <c r="AD44" s="191">
        <f t="shared" si="96"/>
        <v>14.267024586474914</v>
      </c>
      <c r="AE44" s="191">
        <f t="shared" si="96"/>
        <v>16.133172205784007</v>
      </c>
      <c r="AF44" s="191">
        <f t="shared" si="96"/>
        <v>18.247456909516636</v>
      </c>
      <c r="AG44" s="191">
        <f t="shared" si="96"/>
        <v>20.643305531264122</v>
      </c>
      <c r="AH44" s="389">
        <f t="shared" si="102"/>
        <v>93.075500330918643</v>
      </c>
      <c r="AI44" s="191">
        <f t="shared" si="98"/>
        <v>30.309927496358689</v>
      </c>
      <c r="AJ44" s="191">
        <f t="shared" si="98"/>
        <v>32.734721696067389</v>
      </c>
      <c r="AK44" s="191">
        <f t="shared" si="98"/>
        <v>35.353499431752788</v>
      </c>
      <c r="AL44" s="191">
        <f t="shared" si="98"/>
        <v>38.181779386293009</v>
      </c>
      <c r="AM44" s="191">
        <f t="shared" si="98"/>
        <v>41.236321737196455</v>
      </c>
      <c r="AN44" s="191">
        <f t="shared" si="98"/>
        <v>44.535227476172167</v>
      </c>
      <c r="AO44" s="191">
        <f t="shared" si="98"/>
        <v>48.098045674265947</v>
      </c>
      <c r="AP44" s="191">
        <f t="shared" si="98"/>
        <v>51.94588932820723</v>
      </c>
      <c r="AQ44" s="191">
        <f t="shared" si="98"/>
        <v>56.10156047446381</v>
      </c>
      <c r="AR44" s="191">
        <f t="shared" si="98"/>
        <v>60.589685312420926</v>
      </c>
      <c r="AS44" s="191">
        <f t="shared" si="98"/>
        <v>65.436860137414598</v>
      </c>
      <c r="AT44" s="191">
        <f t="shared" si="98"/>
        <v>70.671808948407758</v>
      </c>
      <c r="AU44" s="389">
        <f t="shared" si="103"/>
        <v>575.1953270990208</v>
      </c>
      <c r="AV44" s="191">
        <f t="shared" si="99"/>
        <v>78.849739473945291</v>
      </c>
      <c r="AW44" s="191">
        <f t="shared" si="99"/>
        <v>84.585899249524289</v>
      </c>
      <c r="AX44" s="191">
        <f t="shared" si="99"/>
        <v>90.758079031856113</v>
      </c>
      <c r="AY44" s="191">
        <f t="shared" si="99"/>
        <v>97.40024551046929</v>
      </c>
      <c r="AZ44" s="191">
        <f t="shared" si="99"/>
        <v>104.54904611361412</v>
      </c>
      <c r="BA44" s="191">
        <f t="shared" si="99"/>
        <v>112.24402200350283</v>
      </c>
      <c r="BB44" s="191">
        <f t="shared" si="99"/>
        <v>120.52783805261461</v>
      </c>
      <c r="BC44" s="191">
        <f t="shared" si="99"/>
        <v>129.44653115720863</v>
      </c>
      <c r="BD44" s="191">
        <f t="shared" si="99"/>
        <v>139.04977835258552</v>
      </c>
      <c r="BE44" s="191">
        <f t="shared" si="99"/>
        <v>149.39118631170462</v>
      </c>
      <c r="BF44" s="191">
        <f t="shared" si="99"/>
        <v>160.52860393518969</v>
      </c>
      <c r="BG44" s="191">
        <f t="shared" si="99"/>
        <v>172.52445987729556</v>
      </c>
      <c r="BH44" s="389">
        <f t="shared" si="104"/>
        <v>1439.8554290695106</v>
      </c>
      <c r="BI44" s="191">
        <f t="shared" si="100"/>
        <v>192.96694008970945</v>
      </c>
      <c r="BJ44" s="191">
        <f t="shared" si="100"/>
        <v>207.27092234982842</v>
      </c>
      <c r="BK44" s="191">
        <f t="shared" si="100"/>
        <v>222.68522200234517</v>
      </c>
      <c r="BL44" s="191">
        <f t="shared" si="100"/>
        <v>239.2976444029992</v>
      </c>
      <c r="BM44" s="191">
        <f t="shared" si="100"/>
        <v>257.20298873491947</v>
      </c>
      <c r="BN44" s="191">
        <f t="shared" si="100"/>
        <v>276.50360659678381</v>
      </c>
      <c r="BO44" s="191">
        <f t="shared" si="100"/>
        <v>297.31000525048944</v>
      </c>
      <c r="BP44" s="191">
        <f t="shared" si="100"/>
        <v>319.7414991002704</v>
      </c>
      <c r="BQ44" s="191">
        <f t="shared" si="100"/>
        <v>343.92691326092609</v>
      </c>
      <c r="BR44" s="191">
        <f t="shared" si="100"/>
        <v>370.00534338141318</v>
      </c>
      <c r="BS44" s="191">
        <f t="shared" si="100"/>
        <v>398.12697622332774</v>
      </c>
      <c r="BT44" s="191">
        <f t="shared" si="100"/>
        <v>428.4539758537374</v>
      </c>
      <c r="BU44" s="389">
        <f t="shared" si="105"/>
        <v>3553.49203724675</v>
      </c>
      <c r="BV44" s="395"/>
      <c r="BW44" s="395"/>
      <c r="BX44" s="378"/>
      <c r="BY44" s="378"/>
      <c r="BZ44" s="378"/>
      <c r="CA44" s="378"/>
      <c r="CB44" s="378"/>
      <c r="CC44" s="378"/>
      <c r="CD44" s="378"/>
      <c r="CE44" s="378"/>
      <c r="CF44" s="378"/>
      <c r="CG44" s="378"/>
      <c r="CH44" s="378"/>
      <c r="CI44" s="378"/>
      <c r="CJ44" s="378"/>
      <c r="CK44" s="378"/>
      <c r="CL44" s="378"/>
      <c r="CM44" s="378"/>
      <c r="CN44" s="378"/>
      <c r="CO44" s="378"/>
    </row>
    <row r="45" spans="1:93" s="380" customFormat="1" ht="15.95" customHeight="1" x14ac:dyDescent="0.2">
      <c r="B45" s="398" t="s">
        <v>290</v>
      </c>
      <c r="C45" s="455"/>
      <c r="D45" s="456">
        <v>6.5000000000000002E-2</v>
      </c>
      <c r="E45" s="456">
        <v>8.5000000000000006E-2</v>
      </c>
      <c r="F45" s="456">
        <v>8.5000000000000006E-2</v>
      </c>
      <c r="G45" s="456">
        <v>8.5000000000000006E-2</v>
      </c>
      <c r="H45" s="384" t="s">
        <v>226</v>
      </c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389"/>
      <c r="V45" s="191"/>
      <c r="W45" s="191"/>
      <c r="X45" s="191"/>
      <c r="Y45" s="191"/>
      <c r="Z45" s="191"/>
      <c r="AA45" s="191"/>
      <c r="AB45" s="191">
        <f t="shared" si="96"/>
        <v>18.143049411350219</v>
      </c>
      <c r="AC45" s="191">
        <f t="shared" si="96"/>
        <v>20.506829872703086</v>
      </c>
      <c r="AD45" s="191">
        <f t="shared" si="96"/>
        <v>23.183914953021734</v>
      </c>
      <c r="AE45" s="191">
        <f t="shared" si="96"/>
        <v>26.216404834399015</v>
      </c>
      <c r="AF45" s="191">
        <f t="shared" si="96"/>
        <v>29.652117477964534</v>
      </c>
      <c r="AG45" s="191">
        <f t="shared" si="96"/>
        <v>33.545371488304198</v>
      </c>
      <c r="AH45" s="389">
        <f t="shared" si="102"/>
        <v>151.24768803774279</v>
      </c>
      <c r="AI45" s="191">
        <f t="shared" si="98"/>
        <v>51.526876743809773</v>
      </c>
      <c r="AJ45" s="191">
        <f t="shared" si="98"/>
        <v>55.649026883314569</v>
      </c>
      <c r="AK45" s="191">
        <f t="shared" si="98"/>
        <v>60.100949033979738</v>
      </c>
      <c r="AL45" s="191">
        <f t="shared" si="98"/>
        <v>64.909024956698119</v>
      </c>
      <c r="AM45" s="191">
        <f t="shared" si="98"/>
        <v>70.10174695323397</v>
      </c>
      <c r="AN45" s="191">
        <f t="shared" si="98"/>
        <v>75.709886709492679</v>
      </c>
      <c r="AO45" s="191">
        <f t="shared" si="98"/>
        <v>81.766677646252106</v>
      </c>
      <c r="AP45" s="191">
        <f t="shared" si="98"/>
        <v>88.308011857952295</v>
      </c>
      <c r="AQ45" s="191">
        <f t="shared" si="98"/>
        <v>95.372652806588476</v>
      </c>
      <c r="AR45" s="191">
        <f t="shared" si="98"/>
        <v>103.00246503111558</v>
      </c>
      <c r="AS45" s="191">
        <f t="shared" si="98"/>
        <v>111.24266223360483</v>
      </c>
      <c r="AT45" s="191">
        <f t="shared" si="98"/>
        <v>120.14207521229321</v>
      </c>
      <c r="AU45" s="389">
        <f t="shared" si="103"/>
        <v>977.83205606833531</v>
      </c>
      <c r="AV45" s="191">
        <f t="shared" si="99"/>
        <v>134.04455710570699</v>
      </c>
      <c r="AW45" s="191">
        <f t="shared" si="99"/>
        <v>143.79602872419127</v>
      </c>
      <c r="AX45" s="191">
        <f t="shared" si="99"/>
        <v>154.28873435415539</v>
      </c>
      <c r="AY45" s="191">
        <f t="shared" si="99"/>
        <v>165.58041736779779</v>
      </c>
      <c r="AZ45" s="191">
        <f t="shared" si="99"/>
        <v>177.73337839314402</v>
      </c>
      <c r="BA45" s="191">
        <f t="shared" si="99"/>
        <v>190.81483740595482</v>
      </c>
      <c r="BB45" s="191">
        <f t="shared" si="99"/>
        <v>204.89732468944484</v>
      </c>
      <c r="BC45" s="191">
        <f t="shared" si="99"/>
        <v>220.05910296725466</v>
      </c>
      <c r="BD45" s="191">
        <f t="shared" si="99"/>
        <v>236.38462319939538</v>
      </c>
      <c r="BE45" s="191">
        <f t="shared" si="99"/>
        <v>253.96501672989785</v>
      </c>
      <c r="BF45" s="191">
        <f t="shared" si="99"/>
        <v>272.89862668982249</v>
      </c>
      <c r="BG45" s="191">
        <f t="shared" si="99"/>
        <v>293.29158179140245</v>
      </c>
      <c r="BH45" s="389">
        <f t="shared" si="104"/>
        <v>2447.7542294181676</v>
      </c>
      <c r="BI45" s="191">
        <f t="shared" si="100"/>
        <v>328.0437981525061</v>
      </c>
      <c r="BJ45" s="191">
        <f t="shared" si="100"/>
        <v>352.36056799470833</v>
      </c>
      <c r="BK45" s="191">
        <f t="shared" si="100"/>
        <v>378.56487740398677</v>
      </c>
      <c r="BL45" s="191">
        <f t="shared" si="100"/>
        <v>406.80599548509866</v>
      </c>
      <c r="BM45" s="191">
        <f t="shared" si="100"/>
        <v>437.24508084936315</v>
      </c>
      <c r="BN45" s="191">
        <f t="shared" si="100"/>
        <v>470.05613121453251</v>
      </c>
      <c r="BO45" s="191">
        <f t="shared" si="100"/>
        <v>505.42700892583207</v>
      </c>
      <c r="BP45" s="191">
        <f t="shared" si="100"/>
        <v>543.56054847045971</v>
      </c>
      <c r="BQ45" s="191">
        <f t="shared" si="100"/>
        <v>584.67575254357428</v>
      </c>
      <c r="BR45" s="191">
        <f t="shared" si="100"/>
        <v>629.00908374840242</v>
      </c>
      <c r="BS45" s="191">
        <f t="shared" si="100"/>
        <v>676.81585957965717</v>
      </c>
      <c r="BT45" s="191">
        <f t="shared" si="100"/>
        <v>728.37175895135363</v>
      </c>
      <c r="BU45" s="389">
        <f t="shared" si="105"/>
        <v>6040.9364633194737</v>
      </c>
      <c r="BV45" s="395"/>
      <c r="BW45" s="395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8"/>
      <c r="CO45" s="378"/>
    </row>
    <row r="46" spans="1:93" s="380" customFormat="1" ht="15.95" customHeight="1" x14ac:dyDescent="0.2">
      <c r="B46" s="406"/>
      <c r="C46" s="454">
        <f>SUM(C33:C45)</f>
        <v>1</v>
      </c>
      <c r="D46" s="454">
        <f>SUM(D33:D45)</f>
        <v>1</v>
      </c>
      <c r="E46" s="454">
        <f>SUM(E33:E45)</f>
        <v>1</v>
      </c>
      <c r="F46" s="454">
        <f>SUM(F33:F45)</f>
        <v>1</v>
      </c>
      <c r="G46" s="454">
        <f>SUM(G33:G45)</f>
        <v>1</v>
      </c>
      <c r="H46" s="384"/>
      <c r="I46" s="186">
        <f t="shared" ref="I46:T46" si="106">SUM(I33:I41)</f>
        <v>34</v>
      </c>
      <c r="J46" s="186">
        <f t="shared" si="106"/>
        <v>38.080000000000005</v>
      </c>
      <c r="K46" s="186">
        <f t="shared" si="106"/>
        <v>42.649600000000007</v>
      </c>
      <c r="L46" s="186">
        <f t="shared" si="106"/>
        <v>47.767552000000016</v>
      </c>
      <c r="M46" s="186">
        <f t="shared" si="106"/>
        <v>53.499658240000016</v>
      </c>
      <c r="N46" s="186">
        <f t="shared" si="106"/>
        <v>59.919617228800028</v>
      </c>
      <c r="O46" s="186">
        <f t="shared" si="106"/>
        <v>67.109971296256049</v>
      </c>
      <c r="P46" s="186">
        <f t="shared" si="106"/>
        <v>75.163167851806776</v>
      </c>
      <c r="Q46" s="186">
        <f t="shared" si="106"/>
        <v>84.182747994023615</v>
      </c>
      <c r="R46" s="186">
        <f t="shared" si="106"/>
        <v>94.284677753306426</v>
      </c>
      <c r="S46" s="186">
        <f t="shared" si="106"/>
        <v>105.59883908370324</v>
      </c>
      <c r="T46" s="186">
        <f t="shared" si="106"/>
        <v>118.27069977374762</v>
      </c>
      <c r="U46" s="389">
        <f t="shared" si="65"/>
        <v>820.52653122164372</v>
      </c>
      <c r="V46" s="186">
        <f t="shared" ref="V46:AG46" si="107">SUM(V33:V41)</f>
        <v>143.4554017255692</v>
      </c>
      <c r="W46" s="186">
        <f t="shared" si="107"/>
        <v>159.90476893410153</v>
      </c>
      <c r="X46" s="186">
        <f t="shared" si="107"/>
        <v>178.25153210780408</v>
      </c>
      <c r="Y46" s="186">
        <f t="shared" si="107"/>
        <v>198.71572595251206</v>
      </c>
      <c r="Z46" s="186">
        <f t="shared" si="107"/>
        <v>221.54302405776207</v>
      </c>
      <c r="AA46" s="186">
        <f t="shared" si="107"/>
        <v>247.007739034737</v>
      </c>
      <c r="AB46" s="186">
        <f t="shared" si="107"/>
        <v>226.09030804913354</v>
      </c>
      <c r="AC46" s="186">
        <f t="shared" si="107"/>
        <v>255.54664918291542</v>
      </c>
      <c r="AD46" s="186">
        <f t="shared" si="107"/>
        <v>288.90724787611703</v>
      </c>
      <c r="AE46" s="186">
        <f t="shared" si="107"/>
        <v>326.69673716712623</v>
      </c>
      <c r="AF46" s="186">
        <f t="shared" si="107"/>
        <v>369.51100241771178</v>
      </c>
      <c r="AG46" s="186">
        <f t="shared" si="107"/>
        <v>418.02693700809851</v>
      </c>
      <c r="AH46" s="389">
        <f t="shared" ref="AH46" si="108">SUM(V46:AG46)</f>
        <v>3033.6570735135883</v>
      </c>
      <c r="AI46" s="186">
        <f t="shared" ref="AI46:AT46" si="109">SUM(AI33:AI41)</f>
        <v>454.64891244538023</v>
      </c>
      <c r="AJ46" s="186">
        <f t="shared" si="109"/>
        <v>491.02082544101091</v>
      </c>
      <c r="AK46" s="186">
        <f t="shared" si="109"/>
        <v>530.30249147629183</v>
      </c>
      <c r="AL46" s="186">
        <f t="shared" si="109"/>
        <v>572.72669079439515</v>
      </c>
      <c r="AM46" s="186">
        <f t="shared" si="109"/>
        <v>618.54482605794681</v>
      </c>
      <c r="AN46" s="186">
        <f t="shared" si="109"/>
        <v>668.0284121425824</v>
      </c>
      <c r="AO46" s="186">
        <f t="shared" si="109"/>
        <v>721.47068511398913</v>
      </c>
      <c r="AP46" s="186">
        <f t="shared" si="109"/>
        <v>779.1883399231084</v>
      </c>
      <c r="AQ46" s="186">
        <f t="shared" si="109"/>
        <v>841.52340711695706</v>
      </c>
      <c r="AR46" s="186">
        <f t="shared" si="109"/>
        <v>908.8452796863138</v>
      </c>
      <c r="AS46" s="186">
        <f t="shared" si="109"/>
        <v>981.55290206121913</v>
      </c>
      <c r="AT46" s="186">
        <f t="shared" si="109"/>
        <v>1060.0771342261164</v>
      </c>
      <c r="AU46" s="389">
        <f t="shared" ref="AU46" si="110">SUM(AI46:AT46)</f>
        <v>8627.9299064853112</v>
      </c>
      <c r="AV46" s="186">
        <f t="shared" ref="AV46:BG46" si="111">SUM(AV33:AV41)</f>
        <v>1182.7460921091792</v>
      </c>
      <c r="AW46" s="186">
        <f t="shared" si="111"/>
        <v>1268.7884887428643</v>
      </c>
      <c r="AX46" s="186">
        <f t="shared" si="111"/>
        <v>1361.3711854778419</v>
      </c>
      <c r="AY46" s="186">
        <f t="shared" si="111"/>
        <v>1461.0036826570392</v>
      </c>
      <c r="AZ46" s="186">
        <f t="shared" si="111"/>
        <v>1568.2356917042118</v>
      </c>
      <c r="BA46" s="186">
        <f t="shared" si="111"/>
        <v>1683.6603300525423</v>
      </c>
      <c r="BB46" s="186">
        <f t="shared" si="111"/>
        <v>1807.9175707892191</v>
      </c>
      <c r="BC46" s="186">
        <f t="shared" si="111"/>
        <v>1941.6979673581293</v>
      </c>
      <c r="BD46" s="186">
        <f t="shared" si="111"/>
        <v>2085.7466752887826</v>
      </c>
      <c r="BE46" s="186">
        <f t="shared" si="111"/>
        <v>2240.8677946755693</v>
      </c>
      <c r="BF46" s="186">
        <f t="shared" si="111"/>
        <v>2407.9290590278456</v>
      </c>
      <c r="BG46" s="186">
        <f t="shared" si="111"/>
        <v>2587.8668981594333</v>
      </c>
      <c r="BH46" s="389">
        <f t="shared" ref="BH46" si="112">SUM(AV46:BG46)</f>
        <v>21597.831436042663</v>
      </c>
      <c r="BI46" s="186">
        <f t="shared" ref="BI46:BT46" si="113">SUM(BI33:BI41)</f>
        <v>2894.5041013456416</v>
      </c>
      <c r="BJ46" s="186">
        <f t="shared" si="113"/>
        <v>3109.0638352474266</v>
      </c>
      <c r="BK46" s="186">
        <f t="shared" si="113"/>
        <v>3340.2783300351775</v>
      </c>
      <c r="BL46" s="186">
        <f t="shared" si="113"/>
        <v>3589.4646660449876</v>
      </c>
      <c r="BM46" s="186">
        <f t="shared" si="113"/>
        <v>3858.0448310237921</v>
      </c>
      <c r="BN46" s="186">
        <f t="shared" si="113"/>
        <v>4147.5540989517567</v>
      </c>
      <c r="BO46" s="186">
        <f t="shared" si="113"/>
        <v>4459.6500787573423</v>
      </c>
      <c r="BP46" s="186">
        <f t="shared" si="113"/>
        <v>4796.1224865040567</v>
      </c>
      <c r="BQ46" s="186">
        <f t="shared" si="113"/>
        <v>5158.9036989138913</v>
      </c>
      <c r="BR46" s="186">
        <f t="shared" si="113"/>
        <v>5550.0801507211972</v>
      </c>
      <c r="BS46" s="186">
        <f t="shared" si="113"/>
        <v>5971.9046433499161</v>
      </c>
      <c r="BT46" s="186">
        <f t="shared" si="113"/>
        <v>6426.8096378060609</v>
      </c>
      <c r="BU46" s="389">
        <f t="shared" ref="BU46" si="114">SUM(BI46:BT46)</f>
        <v>53302.380558701239</v>
      </c>
      <c r="BV46" s="395"/>
      <c r="BW46" s="395"/>
      <c r="BX46" s="395"/>
      <c r="BY46" s="395"/>
      <c r="BZ46" s="395"/>
      <c r="CA46" s="395"/>
      <c r="CB46" s="378"/>
      <c r="CC46" s="378"/>
      <c r="CD46" s="378"/>
      <c r="CE46" s="378"/>
      <c r="CF46" s="378"/>
      <c r="CG46" s="378"/>
      <c r="CH46" s="378"/>
      <c r="CI46" s="378"/>
      <c r="CJ46" s="378"/>
      <c r="CK46" s="378"/>
      <c r="CL46" s="378"/>
      <c r="CM46" s="378"/>
      <c r="CN46" s="378"/>
      <c r="CO46" s="378"/>
    </row>
    <row r="47" spans="1:93" s="380" customFormat="1" ht="15.95" customHeight="1" x14ac:dyDescent="0.2">
      <c r="B47" s="394" t="s">
        <v>209</v>
      </c>
      <c r="C47" s="382"/>
      <c r="D47" s="382"/>
      <c r="E47" s="382"/>
      <c r="F47" s="382"/>
      <c r="G47" s="383"/>
      <c r="H47" s="384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389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389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389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389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389"/>
      <c r="BV47" s="395"/>
      <c r="BW47" s="395"/>
      <c r="BX47" s="395"/>
      <c r="BY47" s="395"/>
      <c r="BZ47" s="395"/>
      <c r="CA47" s="395"/>
      <c r="CB47" s="378"/>
      <c r="CC47" s="378"/>
      <c r="CD47" s="378"/>
      <c r="CE47" s="378"/>
      <c r="CF47" s="378"/>
      <c r="CG47" s="378"/>
      <c r="CH47" s="378"/>
      <c r="CI47" s="378"/>
      <c r="CJ47" s="378"/>
      <c r="CK47" s="378"/>
      <c r="CL47" s="378"/>
      <c r="CM47" s="378"/>
      <c r="CN47" s="378"/>
      <c r="CO47" s="378"/>
    </row>
    <row r="48" spans="1:93" s="380" customFormat="1" ht="15.95" customHeight="1" x14ac:dyDescent="0.2">
      <c r="A48" s="386"/>
      <c r="B48" s="381" t="s">
        <v>207</v>
      </c>
      <c r="C48" s="387">
        <v>0.12</v>
      </c>
      <c r="D48" s="388">
        <v>0.14000000000000001</v>
      </c>
      <c r="E48" s="388">
        <v>0.08</v>
      </c>
      <c r="F48" s="388">
        <v>0.04</v>
      </c>
      <c r="G48" s="388">
        <v>0.03</v>
      </c>
      <c r="H48" s="384" t="s">
        <v>168</v>
      </c>
      <c r="I48" s="191">
        <v>7</v>
      </c>
      <c r="J48" s="191">
        <f t="shared" ref="J48:T48" si="115">I48*(1+$C48)</f>
        <v>7.8400000000000007</v>
      </c>
      <c r="K48" s="191">
        <f t="shared" si="115"/>
        <v>8.780800000000001</v>
      </c>
      <c r="L48" s="191">
        <f t="shared" si="115"/>
        <v>9.8344960000000015</v>
      </c>
      <c r="M48" s="191">
        <f t="shared" si="115"/>
        <v>11.014635520000002</v>
      </c>
      <c r="N48" s="191">
        <f t="shared" si="115"/>
        <v>12.336391782400003</v>
      </c>
      <c r="O48" s="191">
        <f t="shared" si="115"/>
        <v>13.816758796288005</v>
      </c>
      <c r="P48" s="191">
        <f t="shared" si="115"/>
        <v>15.474769851842566</v>
      </c>
      <c r="Q48" s="191">
        <f t="shared" si="115"/>
        <v>17.331742234063675</v>
      </c>
      <c r="R48" s="191">
        <f t="shared" si="115"/>
        <v>19.411551302151317</v>
      </c>
      <c r="S48" s="191">
        <f t="shared" si="115"/>
        <v>21.740937458409476</v>
      </c>
      <c r="T48" s="191">
        <f t="shared" si="115"/>
        <v>24.349849953418616</v>
      </c>
      <c r="U48" s="389">
        <f t="shared" ref="U48:U49" si="116">SUM(I49:T49)</f>
        <v>506.79579869572103</v>
      </c>
      <c r="V48" s="191">
        <f>T48*(1+$C48)</f>
        <v>27.271831947828851</v>
      </c>
      <c r="W48" s="191">
        <f>V48*(1+$C48)</f>
        <v>30.544451781568316</v>
      </c>
      <c r="X48" s="191">
        <f>W48*(1+$C48)</f>
        <v>34.209785995356519</v>
      </c>
      <c r="Y48" s="191">
        <f>X48*(1+$C48)</f>
        <v>38.314960314799308</v>
      </c>
      <c r="Z48" s="191">
        <f>Y48*(1+$C48)</f>
        <v>42.912755552575227</v>
      </c>
      <c r="AA48" s="191">
        <f>Z48*(1+$C48)</f>
        <v>48.06228621888426</v>
      </c>
      <c r="AB48" s="191">
        <f t="shared" ref="AB48:AG48" si="117">AA48*(1+$D48)</f>
        <v>54.791006289528063</v>
      </c>
      <c r="AC48" s="191">
        <f t="shared" si="117"/>
        <v>62.461747170061997</v>
      </c>
      <c r="AD48" s="191">
        <f t="shared" si="117"/>
        <v>71.206391773870678</v>
      </c>
      <c r="AE48" s="191">
        <f t="shared" si="117"/>
        <v>81.175286622212582</v>
      </c>
      <c r="AF48" s="191">
        <f t="shared" si="117"/>
        <v>92.539826749322359</v>
      </c>
      <c r="AG48" s="191">
        <f t="shared" si="117"/>
        <v>105.49540249422751</v>
      </c>
      <c r="AH48" s="389">
        <f t="shared" ref="AH48" si="118">SUM(V48:AG48)</f>
        <v>688.9857329102357</v>
      </c>
      <c r="AI48" s="191">
        <f>AG48*(1+$E48)</f>
        <v>113.93503469376572</v>
      </c>
      <c r="AJ48" s="191">
        <f t="shared" ref="AJ48:AT48" si="119">AI48*(1+$E48)</f>
        <v>123.04983746926698</v>
      </c>
      <c r="AK48" s="191">
        <f t="shared" si="119"/>
        <v>132.89382446680835</v>
      </c>
      <c r="AL48" s="191">
        <f t="shared" si="119"/>
        <v>143.52533042415303</v>
      </c>
      <c r="AM48" s="191">
        <f t="shared" si="119"/>
        <v>155.00735685808527</v>
      </c>
      <c r="AN48" s="191">
        <f t="shared" si="119"/>
        <v>167.4079454067321</v>
      </c>
      <c r="AO48" s="191">
        <f t="shared" si="119"/>
        <v>180.80058103927067</v>
      </c>
      <c r="AP48" s="191">
        <f t="shared" si="119"/>
        <v>195.26462752241233</v>
      </c>
      <c r="AQ48" s="191">
        <f t="shared" si="119"/>
        <v>210.88579772420533</v>
      </c>
      <c r="AR48" s="191">
        <f t="shared" si="119"/>
        <v>227.75666154214179</v>
      </c>
      <c r="AS48" s="191">
        <f t="shared" si="119"/>
        <v>245.97719446551315</v>
      </c>
      <c r="AT48" s="191">
        <f t="shared" si="119"/>
        <v>265.6553700227542</v>
      </c>
      <c r="AU48" s="389">
        <f>AT48</f>
        <v>265.6553700227542</v>
      </c>
      <c r="AV48" s="191">
        <f>AT48*(1+$F48)</f>
        <v>276.28158482366439</v>
      </c>
      <c r="AW48" s="191">
        <f t="shared" ref="AW48:BG48" si="120">AV48*(1+$F48)</f>
        <v>287.33284821661096</v>
      </c>
      <c r="AX48" s="191">
        <f t="shared" si="120"/>
        <v>298.82616214527542</v>
      </c>
      <c r="AY48" s="191">
        <f t="shared" si="120"/>
        <v>310.77920863108642</v>
      </c>
      <c r="AZ48" s="191">
        <f t="shared" si="120"/>
        <v>323.21037697632988</v>
      </c>
      <c r="BA48" s="191">
        <f t="shared" si="120"/>
        <v>336.13879205538308</v>
      </c>
      <c r="BB48" s="191">
        <f t="shared" si="120"/>
        <v>349.58434373759843</v>
      </c>
      <c r="BC48" s="191">
        <f t="shared" si="120"/>
        <v>363.56771748710236</v>
      </c>
      <c r="BD48" s="191">
        <f t="shared" si="120"/>
        <v>378.11042618658644</v>
      </c>
      <c r="BE48" s="191">
        <f t="shared" si="120"/>
        <v>393.23484323404989</v>
      </c>
      <c r="BF48" s="191">
        <f t="shared" si="120"/>
        <v>408.96423696341191</v>
      </c>
      <c r="BG48" s="191">
        <f t="shared" si="120"/>
        <v>425.32280644194839</v>
      </c>
      <c r="BH48" s="389">
        <f>BG48</f>
        <v>425.32280644194839</v>
      </c>
      <c r="BI48" s="191">
        <f>BG48*(1+$G48)</f>
        <v>438.08249063520685</v>
      </c>
      <c r="BJ48" s="191">
        <f>BG48*(1+$G48)</f>
        <v>438.08249063520685</v>
      </c>
      <c r="BK48" s="191">
        <f t="shared" ref="BK48:BT48" si="121">BI48*(1+$G48)</f>
        <v>451.22496535426308</v>
      </c>
      <c r="BL48" s="191">
        <f t="shared" si="121"/>
        <v>451.22496535426308</v>
      </c>
      <c r="BM48" s="191">
        <f t="shared" si="121"/>
        <v>464.76171431489098</v>
      </c>
      <c r="BN48" s="191">
        <f t="shared" si="121"/>
        <v>464.76171431489098</v>
      </c>
      <c r="BO48" s="191">
        <f t="shared" si="121"/>
        <v>478.70456574433774</v>
      </c>
      <c r="BP48" s="191">
        <f t="shared" si="121"/>
        <v>478.70456574433774</v>
      </c>
      <c r="BQ48" s="191">
        <f t="shared" si="121"/>
        <v>493.06570271666789</v>
      </c>
      <c r="BR48" s="191">
        <f t="shared" si="121"/>
        <v>493.06570271666789</v>
      </c>
      <c r="BS48" s="191">
        <f t="shared" si="121"/>
        <v>507.85767379816792</v>
      </c>
      <c r="BT48" s="191">
        <f t="shared" si="121"/>
        <v>507.85767379816792</v>
      </c>
      <c r="BU48" s="389">
        <f>BT48</f>
        <v>507.85767379816792</v>
      </c>
      <c r="BV48" s="395"/>
      <c r="BW48" s="395"/>
      <c r="BX48" s="396"/>
      <c r="BY48" s="378"/>
      <c r="BZ48" s="378"/>
      <c r="CA48" s="378"/>
      <c r="CB48" s="378"/>
      <c r="CC48" s="378"/>
      <c r="CD48" s="378"/>
      <c r="CE48" s="378"/>
      <c r="CF48" s="378"/>
      <c r="CG48" s="378"/>
      <c r="CH48" s="378"/>
      <c r="CI48" s="378"/>
      <c r="CJ48" s="378"/>
      <c r="CK48" s="378"/>
      <c r="CL48" s="378"/>
      <c r="CM48" s="378"/>
      <c r="CN48" s="378"/>
      <c r="CO48" s="378"/>
    </row>
    <row r="49" spans="1:93" s="380" customFormat="1" ht="15.95" customHeight="1" x14ac:dyDescent="0.2">
      <c r="A49" s="386"/>
      <c r="B49" s="381" t="s">
        <v>262</v>
      </c>
      <c r="C49" s="397">
        <v>3</v>
      </c>
      <c r="D49" s="397">
        <v>4</v>
      </c>
      <c r="E49" s="397">
        <v>5</v>
      </c>
      <c r="F49" s="402">
        <v>5.5</v>
      </c>
      <c r="G49" s="397">
        <v>6</v>
      </c>
      <c r="H49" s="384" t="s">
        <v>204</v>
      </c>
      <c r="I49" s="191">
        <f>I48*$C$49</f>
        <v>21</v>
      </c>
      <c r="J49" s="191">
        <f t="shared" ref="J49:T49" si="122">J48*$C$49</f>
        <v>23.520000000000003</v>
      </c>
      <c r="K49" s="191">
        <f t="shared" si="122"/>
        <v>26.342400000000005</v>
      </c>
      <c r="L49" s="191">
        <f t="shared" si="122"/>
        <v>29.503488000000004</v>
      </c>
      <c r="M49" s="191">
        <f t="shared" si="122"/>
        <v>33.043906560000011</v>
      </c>
      <c r="N49" s="191">
        <f t="shared" si="122"/>
        <v>37.009175347200014</v>
      </c>
      <c r="O49" s="191">
        <f t="shared" si="122"/>
        <v>41.450276388864012</v>
      </c>
      <c r="P49" s="191">
        <f t="shared" si="122"/>
        <v>46.424309555527699</v>
      </c>
      <c r="Q49" s="191">
        <f t="shared" si="122"/>
        <v>51.995226702191026</v>
      </c>
      <c r="R49" s="191">
        <f t="shared" si="122"/>
        <v>58.23465390645395</v>
      </c>
      <c r="S49" s="191">
        <f t="shared" si="122"/>
        <v>65.222812375228429</v>
      </c>
      <c r="T49" s="191">
        <f t="shared" si="122"/>
        <v>73.049549860255851</v>
      </c>
      <c r="U49" s="389">
        <f t="shared" si="116"/>
        <v>15.203873960871627</v>
      </c>
      <c r="V49" s="191">
        <f>V48*$D$49</f>
        <v>109.0873277913154</v>
      </c>
      <c r="W49" s="191">
        <f t="shared" ref="W49:AG49" si="123">W48*$D$49</f>
        <v>122.17780712627327</v>
      </c>
      <c r="X49" s="191">
        <f t="shared" si="123"/>
        <v>136.83914398142608</v>
      </c>
      <c r="Y49" s="191">
        <f t="shared" si="123"/>
        <v>153.25984125919723</v>
      </c>
      <c r="Z49" s="191">
        <f t="shared" si="123"/>
        <v>171.65102221030091</v>
      </c>
      <c r="AA49" s="191">
        <f t="shared" si="123"/>
        <v>192.24914487553704</v>
      </c>
      <c r="AB49" s="191">
        <f t="shared" si="123"/>
        <v>219.16402515811225</v>
      </c>
      <c r="AC49" s="191">
        <f t="shared" si="123"/>
        <v>249.84698868024799</v>
      </c>
      <c r="AD49" s="191">
        <f t="shared" si="123"/>
        <v>284.82556709548271</v>
      </c>
      <c r="AE49" s="191">
        <f t="shared" si="123"/>
        <v>324.70114648885033</v>
      </c>
      <c r="AF49" s="191">
        <f t="shared" si="123"/>
        <v>370.15930699728943</v>
      </c>
      <c r="AG49" s="191">
        <f t="shared" si="123"/>
        <v>421.98160997691002</v>
      </c>
      <c r="AH49" s="389">
        <f t="shared" ref="AH49:AH50" si="124">SUM(V49:AG49)</f>
        <v>2755.9429316409428</v>
      </c>
      <c r="AI49" s="191">
        <f>AI48*$E$49</f>
        <v>569.67517346882858</v>
      </c>
      <c r="AJ49" s="191">
        <f t="shared" ref="AJ49:AT49" si="125">AJ48*$E$49</f>
        <v>615.24918734633491</v>
      </c>
      <c r="AK49" s="191">
        <f t="shared" si="125"/>
        <v>664.4691223340418</v>
      </c>
      <c r="AL49" s="191">
        <f t="shared" si="125"/>
        <v>717.62665212076513</v>
      </c>
      <c r="AM49" s="191">
        <f t="shared" si="125"/>
        <v>775.03678429042634</v>
      </c>
      <c r="AN49" s="191">
        <f t="shared" si="125"/>
        <v>837.03972703366048</v>
      </c>
      <c r="AO49" s="191">
        <f t="shared" si="125"/>
        <v>904.00290519635337</v>
      </c>
      <c r="AP49" s="191">
        <f t="shared" si="125"/>
        <v>976.3231376120616</v>
      </c>
      <c r="AQ49" s="191">
        <f t="shared" si="125"/>
        <v>1054.4289886210267</v>
      </c>
      <c r="AR49" s="191">
        <f t="shared" si="125"/>
        <v>1138.7833077107089</v>
      </c>
      <c r="AS49" s="191">
        <f t="shared" si="125"/>
        <v>1229.8859723275657</v>
      </c>
      <c r="AT49" s="191">
        <f t="shared" si="125"/>
        <v>1328.2768501137709</v>
      </c>
      <c r="AU49" s="389">
        <f t="shared" ref="AU49:AU50" si="126">SUM(AI49:AT49)</f>
        <v>10810.797808175543</v>
      </c>
      <c r="AV49" s="191">
        <f>AV48*$F$49</f>
        <v>1519.5487165301543</v>
      </c>
      <c r="AW49" s="191">
        <f t="shared" ref="AW49:BG49" si="127">AW48*$F$49</f>
        <v>1580.3306651913604</v>
      </c>
      <c r="AX49" s="191">
        <f t="shared" si="127"/>
        <v>1643.5438917990148</v>
      </c>
      <c r="AY49" s="191">
        <f t="shared" si="127"/>
        <v>1709.2856474709754</v>
      </c>
      <c r="AZ49" s="191">
        <f t="shared" si="127"/>
        <v>1777.6570733698143</v>
      </c>
      <c r="BA49" s="191">
        <f t="shared" si="127"/>
        <v>1848.763356304607</v>
      </c>
      <c r="BB49" s="191">
        <f t="shared" si="127"/>
        <v>1922.7138905567913</v>
      </c>
      <c r="BC49" s="191">
        <f t="shared" si="127"/>
        <v>1999.622446179063</v>
      </c>
      <c r="BD49" s="191">
        <f t="shared" si="127"/>
        <v>2079.6073440262253</v>
      </c>
      <c r="BE49" s="191">
        <f t="shared" si="127"/>
        <v>2162.7916377872743</v>
      </c>
      <c r="BF49" s="191">
        <f t="shared" si="127"/>
        <v>2249.3033032987655</v>
      </c>
      <c r="BG49" s="191">
        <f t="shared" si="127"/>
        <v>2339.2754354307162</v>
      </c>
      <c r="BH49" s="389">
        <f t="shared" ref="BH49:BH50" si="128">SUM(AV49:BG49)</f>
        <v>22832.44340794476</v>
      </c>
      <c r="BI49" s="191">
        <f>BI48*$G$49</f>
        <v>2628.4949438112412</v>
      </c>
      <c r="BJ49" s="191">
        <f t="shared" ref="BJ49:BT49" si="129">BJ48*$G$49</f>
        <v>2628.4949438112412</v>
      </c>
      <c r="BK49" s="191">
        <f t="shared" si="129"/>
        <v>2707.3497921255785</v>
      </c>
      <c r="BL49" s="191">
        <f t="shared" si="129"/>
        <v>2707.3497921255785</v>
      </c>
      <c r="BM49" s="191">
        <f t="shared" si="129"/>
        <v>2788.570285889346</v>
      </c>
      <c r="BN49" s="191">
        <f t="shared" si="129"/>
        <v>2788.570285889346</v>
      </c>
      <c r="BO49" s="191">
        <f t="shared" si="129"/>
        <v>2872.2273944660265</v>
      </c>
      <c r="BP49" s="191">
        <f t="shared" si="129"/>
        <v>2872.2273944660265</v>
      </c>
      <c r="BQ49" s="191">
        <f t="shared" si="129"/>
        <v>2958.3942163000074</v>
      </c>
      <c r="BR49" s="191">
        <f t="shared" si="129"/>
        <v>2958.3942163000074</v>
      </c>
      <c r="BS49" s="191">
        <f t="shared" si="129"/>
        <v>3047.1460427890074</v>
      </c>
      <c r="BT49" s="191">
        <f t="shared" si="129"/>
        <v>3047.1460427890074</v>
      </c>
      <c r="BU49" s="389">
        <f t="shared" ref="BU49:BU50" si="130">SUM(BI49:BT49)</f>
        <v>34004.365350762411</v>
      </c>
      <c r="BV49" s="395"/>
      <c r="BW49" s="395"/>
      <c r="BX49" s="395"/>
      <c r="BY49" s="378"/>
      <c r="BZ49" s="378"/>
      <c r="CA49" s="378"/>
      <c r="CB49" s="378"/>
      <c r="CC49" s="378"/>
      <c r="CD49" s="378"/>
      <c r="CE49" s="378"/>
      <c r="CF49" s="378"/>
      <c r="CG49" s="378"/>
      <c r="CH49" s="378"/>
      <c r="CI49" s="378"/>
      <c r="CJ49" s="378"/>
      <c r="CK49" s="378"/>
      <c r="CL49" s="378"/>
      <c r="CM49" s="378"/>
      <c r="CN49" s="378"/>
      <c r="CO49" s="378"/>
    </row>
    <row r="50" spans="1:93" s="380" customFormat="1" ht="15.95" customHeight="1" x14ac:dyDescent="0.2">
      <c r="B50" s="398" t="s">
        <v>287</v>
      </c>
      <c r="C50" s="387">
        <v>0.03</v>
      </c>
      <c r="D50" s="399">
        <v>2.5000000000000001E-2</v>
      </c>
      <c r="E50" s="387">
        <v>0.02</v>
      </c>
      <c r="F50" s="387">
        <v>0.02</v>
      </c>
      <c r="G50" s="387">
        <v>0.02</v>
      </c>
      <c r="H50" s="384" t="s">
        <v>226</v>
      </c>
      <c r="I50" s="191">
        <f t="shared" ref="I50:I56" si="131">I$49*$C50</f>
        <v>0.63</v>
      </c>
      <c r="J50" s="191">
        <f t="shared" ref="J50:T56" si="132">J$49*$C50</f>
        <v>0.70560000000000012</v>
      </c>
      <c r="K50" s="191">
        <f t="shared" si="132"/>
        <v>0.79027200000000009</v>
      </c>
      <c r="L50" s="191">
        <f t="shared" si="132"/>
        <v>0.88510464000000011</v>
      </c>
      <c r="M50" s="191">
        <f t="shared" si="132"/>
        <v>0.9913171968000003</v>
      </c>
      <c r="N50" s="191">
        <f t="shared" si="132"/>
        <v>1.1102752604160004</v>
      </c>
      <c r="O50" s="191">
        <f t="shared" si="132"/>
        <v>1.2435082916659204</v>
      </c>
      <c r="P50" s="191">
        <f t="shared" si="132"/>
        <v>1.392729286665831</v>
      </c>
      <c r="Q50" s="191">
        <f t="shared" si="132"/>
        <v>1.5598568010657308</v>
      </c>
      <c r="R50" s="191">
        <f t="shared" si="132"/>
        <v>1.7470396171936184</v>
      </c>
      <c r="S50" s="191">
        <f t="shared" si="132"/>
        <v>1.9566843712568529</v>
      </c>
      <c r="T50" s="191">
        <f t="shared" si="132"/>
        <v>2.1914864958076756</v>
      </c>
      <c r="U50" s="389">
        <f t="shared" ref="U50" si="133">SUM(I50:T50)</f>
        <v>15.203873960871627</v>
      </c>
      <c r="V50" s="191">
        <f t="shared" ref="V50:V62" si="134">V$49*$D50</f>
        <v>2.7271831947828851</v>
      </c>
      <c r="W50" s="191">
        <f t="shared" ref="W50:AG62" si="135">W$49*$D50</f>
        <v>3.0544451781568318</v>
      </c>
      <c r="X50" s="191">
        <f t="shared" si="135"/>
        <v>3.4209785995356521</v>
      </c>
      <c r="Y50" s="191">
        <f t="shared" si="135"/>
        <v>3.8314960314799311</v>
      </c>
      <c r="Z50" s="191">
        <f t="shared" si="135"/>
        <v>4.2912755552575232</v>
      </c>
      <c r="AA50" s="191">
        <f t="shared" si="135"/>
        <v>4.806228621888426</v>
      </c>
      <c r="AB50" s="191">
        <f t="shared" si="135"/>
        <v>5.479100628952807</v>
      </c>
      <c r="AC50" s="191">
        <f t="shared" si="135"/>
        <v>6.2461747170062001</v>
      </c>
      <c r="AD50" s="191">
        <f t="shared" si="135"/>
        <v>7.1206391773870683</v>
      </c>
      <c r="AE50" s="191">
        <f t="shared" si="135"/>
        <v>8.1175286622212592</v>
      </c>
      <c r="AF50" s="191">
        <f t="shared" si="135"/>
        <v>9.2539826749322369</v>
      </c>
      <c r="AG50" s="191">
        <f t="shared" si="135"/>
        <v>10.549540249422751</v>
      </c>
      <c r="AH50" s="389">
        <f t="shared" si="124"/>
        <v>68.898573291023581</v>
      </c>
      <c r="AI50" s="191">
        <f t="shared" ref="AI50:AI62" si="136">AI$49*$E50</f>
        <v>11.393503469376572</v>
      </c>
      <c r="AJ50" s="191">
        <f t="shared" ref="AJ50:AT62" si="137">AJ$49*$E50</f>
        <v>12.304983746926698</v>
      </c>
      <c r="AK50" s="191">
        <f t="shared" si="137"/>
        <v>13.289382446680836</v>
      </c>
      <c r="AL50" s="191">
        <f t="shared" si="137"/>
        <v>14.352533042415303</v>
      </c>
      <c r="AM50" s="191">
        <f t="shared" si="137"/>
        <v>15.500735685808527</v>
      </c>
      <c r="AN50" s="191">
        <f t="shared" si="137"/>
        <v>16.74079454067321</v>
      </c>
      <c r="AO50" s="191">
        <f t="shared" si="137"/>
        <v>18.080058103927069</v>
      </c>
      <c r="AP50" s="191">
        <f t="shared" si="137"/>
        <v>19.526462752241233</v>
      </c>
      <c r="AQ50" s="191">
        <f t="shared" si="137"/>
        <v>21.088579772420534</v>
      </c>
      <c r="AR50" s="191">
        <f t="shared" si="137"/>
        <v>22.775666154214179</v>
      </c>
      <c r="AS50" s="191">
        <f t="shared" si="137"/>
        <v>24.597719446551313</v>
      </c>
      <c r="AT50" s="191">
        <f t="shared" si="137"/>
        <v>26.56553700227542</v>
      </c>
      <c r="AU50" s="389">
        <f t="shared" si="126"/>
        <v>216.2159561635109</v>
      </c>
      <c r="AV50" s="191">
        <f t="shared" ref="AV50:AV62" si="138">AV$49*$F50</f>
        <v>30.390974330603086</v>
      </c>
      <c r="AW50" s="191">
        <f t="shared" ref="AW50:BG62" si="139">AW$49*$F50</f>
        <v>31.606613303827206</v>
      </c>
      <c r="AX50" s="191">
        <f t="shared" si="139"/>
        <v>32.870877835980295</v>
      </c>
      <c r="AY50" s="191">
        <f t="shared" si="139"/>
        <v>34.185712949419511</v>
      </c>
      <c r="AZ50" s="191">
        <f t="shared" si="139"/>
        <v>35.553141467396287</v>
      </c>
      <c r="BA50" s="191">
        <f t="shared" si="139"/>
        <v>36.975267126092142</v>
      </c>
      <c r="BB50" s="191">
        <f t="shared" si="139"/>
        <v>38.454277811135825</v>
      </c>
      <c r="BC50" s="191">
        <f t="shared" si="139"/>
        <v>39.992448923581257</v>
      </c>
      <c r="BD50" s="191">
        <f t="shared" si="139"/>
        <v>41.59214688052451</v>
      </c>
      <c r="BE50" s="191">
        <f t="shared" si="139"/>
        <v>43.255832755745487</v>
      </c>
      <c r="BF50" s="191">
        <f t="shared" si="139"/>
        <v>44.986066065975308</v>
      </c>
      <c r="BG50" s="191">
        <f t="shared" si="139"/>
        <v>46.785508708614323</v>
      </c>
      <c r="BH50" s="389">
        <f t="shared" si="128"/>
        <v>456.6488681588952</v>
      </c>
      <c r="BI50" s="191">
        <f t="shared" ref="BI50:BI62" si="140">BI$49*$G50</f>
        <v>52.569898876224826</v>
      </c>
      <c r="BJ50" s="191">
        <f t="shared" ref="BJ50:BT62" si="141">BJ$49*$G50</f>
        <v>52.569898876224826</v>
      </c>
      <c r="BK50" s="191">
        <f t="shared" si="141"/>
        <v>54.146995842511572</v>
      </c>
      <c r="BL50" s="191">
        <f t="shared" si="141"/>
        <v>54.146995842511572</v>
      </c>
      <c r="BM50" s="191">
        <f t="shared" si="141"/>
        <v>55.771405717786919</v>
      </c>
      <c r="BN50" s="191">
        <f t="shared" si="141"/>
        <v>55.771405717786919</v>
      </c>
      <c r="BO50" s="191">
        <f t="shared" si="141"/>
        <v>57.444547889320532</v>
      </c>
      <c r="BP50" s="191">
        <f t="shared" si="141"/>
        <v>57.444547889320532</v>
      </c>
      <c r="BQ50" s="191">
        <f t="shared" si="141"/>
        <v>59.167884326000149</v>
      </c>
      <c r="BR50" s="191">
        <f t="shared" si="141"/>
        <v>59.167884326000149</v>
      </c>
      <c r="BS50" s="191">
        <f t="shared" si="141"/>
        <v>60.942920855780152</v>
      </c>
      <c r="BT50" s="191">
        <f t="shared" si="141"/>
        <v>60.942920855780152</v>
      </c>
      <c r="BU50" s="389">
        <f t="shared" si="130"/>
        <v>680.08730701524826</v>
      </c>
      <c r="BV50" s="395"/>
      <c r="BW50" s="395"/>
      <c r="BX50" s="378"/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78"/>
      <c r="CM50" s="378"/>
      <c r="CN50" s="378"/>
      <c r="CO50" s="378"/>
    </row>
    <row r="51" spans="1:93" s="380" customFormat="1" ht="15.95" customHeight="1" x14ac:dyDescent="0.2">
      <c r="B51" s="398" t="s">
        <v>288</v>
      </c>
      <c r="C51" s="387">
        <v>0.1</v>
      </c>
      <c r="D51" s="387">
        <v>7.0000000000000007E-2</v>
      </c>
      <c r="E51" s="387">
        <v>0.06</v>
      </c>
      <c r="F51" s="387">
        <v>0.06</v>
      </c>
      <c r="G51" s="387">
        <v>0.06</v>
      </c>
      <c r="H51" s="384" t="s">
        <v>226</v>
      </c>
      <c r="I51" s="191">
        <f t="shared" si="131"/>
        <v>2.1</v>
      </c>
      <c r="J51" s="191">
        <f t="shared" si="132"/>
        <v>2.3520000000000003</v>
      </c>
      <c r="K51" s="191">
        <f t="shared" si="132"/>
        <v>2.6342400000000006</v>
      </c>
      <c r="L51" s="191">
        <f t="shared" si="132"/>
        <v>2.9503488000000004</v>
      </c>
      <c r="M51" s="191">
        <f t="shared" si="132"/>
        <v>3.3043906560000011</v>
      </c>
      <c r="N51" s="191">
        <f t="shared" si="132"/>
        <v>3.7009175347200016</v>
      </c>
      <c r="O51" s="191">
        <f t="shared" si="132"/>
        <v>4.1450276388864014</v>
      </c>
      <c r="P51" s="191">
        <f t="shared" si="132"/>
        <v>4.6424309555527703</v>
      </c>
      <c r="Q51" s="191">
        <f t="shared" si="132"/>
        <v>5.1995226702191033</v>
      </c>
      <c r="R51" s="191">
        <f t="shared" si="132"/>
        <v>5.8234653906453957</v>
      </c>
      <c r="S51" s="191">
        <f t="shared" si="132"/>
        <v>6.5222812375228436</v>
      </c>
      <c r="T51" s="191">
        <f t="shared" si="132"/>
        <v>7.3049549860255851</v>
      </c>
      <c r="U51" s="389">
        <f t="shared" ref="U51:U56" si="142">SUM(I51:T51)</f>
        <v>50.679579869572102</v>
      </c>
      <c r="V51" s="191">
        <f t="shared" si="134"/>
        <v>7.6361129453920791</v>
      </c>
      <c r="W51" s="191">
        <f t="shared" si="135"/>
        <v>8.5524464988391298</v>
      </c>
      <c r="X51" s="191">
        <f t="shared" si="135"/>
        <v>9.5787400786998269</v>
      </c>
      <c r="Y51" s="191">
        <f t="shared" si="135"/>
        <v>10.728188888143807</v>
      </c>
      <c r="Z51" s="191">
        <f t="shared" si="135"/>
        <v>12.015571554721065</v>
      </c>
      <c r="AA51" s="191">
        <f t="shared" si="135"/>
        <v>13.457440141287595</v>
      </c>
      <c r="AB51" s="191">
        <f t="shared" si="135"/>
        <v>15.341481761067859</v>
      </c>
      <c r="AC51" s="191">
        <f t="shared" si="135"/>
        <v>17.489289207617361</v>
      </c>
      <c r="AD51" s="191">
        <f t="shared" si="135"/>
        <v>19.93778969668379</v>
      </c>
      <c r="AE51" s="191">
        <f t="shared" si="135"/>
        <v>22.729080254219525</v>
      </c>
      <c r="AF51" s="191">
        <f t="shared" si="135"/>
        <v>25.911151489810262</v>
      </c>
      <c r="AG51" s="191">
        <f t="shared" si="135"/>
        <v>29.538712698383705</v>
      </c>
      <c r="AH51" s="389">
        <f t="shared" ref="AH51:AH62" si="143">SUM(V51:AG51)</f>
        <v>192.916005214866</v>
      </c>
      <c r="AI51" s="191">
        <f t="shared" si="136"/>
        <v>34.180510408129713</v>
      </c>
      <c r="AJ51" s="191">
        <f t="shared" si="137"/>
        <v>36.914951240780091</v>
      </c>
      <c r="AK51" s="191">
        <f t="shared" si="137"/>
        <v>39.868147340042505</v>
      </c>
      <c r="AL51" s="191">
        <f t="shared" si="137"/>
        <v>43.057599127245908</v>
      </c>
      <c r="AM51" s="191">
        <f t="shared" si="137"/>
        <v>46.502207057425579</v>
      </c>
      <c r="AN51" s="191">
        <f t="shared" si="137"/>
        <v>50.222383622019628</v>
      </c>
      <c r="AO51" s="191">
        <f t="shared" si="137"/>
        <v>54.240174311781203</v>
      </c>
      <c r="AP51" s="191">
        <f t="shared" si="137"/>
        <v>58.579388256723696</v>
      </c>
      <c r="AQ51" s="191">
        <f t="shared" si="137"/>
        <v>63.265739317261605</v>
      </c>
      <c r="AR51" s="191">
        <f t="shared" si="137"/>
        <v>68.326998462642536</v>
      </c>
      <c r="AS51" s="191">
        <f t="shared" si="137"/>
        <v>73.793158339653942</v>
      </c>
      <c r="AT51" s="191">
        <f t="shared" si="137"/>
        <v>79.696611006826259</v>
      </c>
      <c r="AU51" s="389">
        <f t="shared" ref="AU51:AU62" si="144">SUM(AI51:AT51)</f>
        <v>648.64786849053269</v>
      </c>
      <c r="AV51" s="191">
        <f t="shared" si="138"/>
        <v>91.172922991809259</v>
      </c>
      <c r="AW51" s="191">
        <f t="shared" si="139"/>
        <v>94.819839911481623</v>
      </c>
      <c r="AX51" s="191">
        <f t="shared" si="139"/>
        <v>98.612633507940885</v>
      </c>
      <c r="AY51" s="191">
        <f t="shared" si="139"/>
        <v>102.55713884825852</v>
      </c>
      <c r="AZ51" s="191">
        <f t="shared" si="139"/>
        <v>106.65942440218885</v>
      </c>
      <c r="BA51" s="191">
        <f t="shared" si="139"/>
        <v>110.92580137827642</v>
      </c>
      <c r="BB51" s="191">
        <f t="shared" si="139"/>
        <v>115.36283343340747</v>
      </c>
      <c r="BC51" s="191">
        <f t="shared" si="139"/>
        <v>119.97734677074378</v>
      </c>
      <c r="BD51" s="191">
        <f t="shared" si="139"/>
        <v>124.77644064157352</v>
      </c>
      <c r="BE51" s="191">
        <f t="shared" si="139"/>
        <v>129.76749826723645</v>
      </c>
      <c r="BF51" s="191">
        <f t="shared" si="139"/>
        <v>134.95819819792592</v>
      </c>
      <c r="BG51" s="191">
        <f t="shared" si="139"/>
        <v>140.35652612584298</v>
      </c>
      <c r="BH51" s="389">
        <f t="shared" ref="BH51:BH62" si="145">SUM(AV51:BG51)</f>
        <v>1369.9466044766857</v>
      </c>
      <c r="BI51" s="191">
        <f t="shared" si="140"/>
        <v>157.70969662867446</v>
      </c>
      <c r="BJ51" s="191">
        <f t="shared" si="141"/>
        <v>157.70969662867446</v>
      </c>
      <c r="BK51" s="191">
        <f t="shared" si="141"/>
        <v>162.4409875275347</v>
      </c>
      <c r="BL51" s="191">
        <f t="shared" si="141"/>
        <v>162.4409875275347</v>
      </c>
      <c r="BM51" s="191">
        <f t="shared" si="141"/>
        <v>167.31421715336074</v>
      </c>
      <c r="BN51" s="191">
        <f t="shared" si="141"/>
        <v>167.31421715336074</v>
      </c>
      <c r="BO51" s="191">
        <f t="shared" si="141"/>
        <v>172.33364366796158</v>
      </c>
      <c r="BP51" s="191">
        <f t="shared" si="141"/>
        <v>172.33364366796158</v>
      </c>
      <c r="BQ51" s="191">
        <f t="shared" si="141"/>
        <v>177.50365297800045</v>
      </c>
      <c r="BR51" s="191">
        <f t="shared" si="141"/>
        <v>177.50365297800045</v>
      </c>
      <c r="BS51" s="191">
        <f t="shared" si="141"/>
        <v>182.82876256734045</v>
      </c>
      <c r="BT51" s="191">
        <f t="shared" si="141"/>
        <v>182.82876256734045</v>
      </c>
      <c r="BU51" s="389">
        <f t="shared" ref="BU51:BU62" si="146">SUM(BI51:BT51)</f>
        <v>2040.2619210457444</v>
      </c>
      <c r="BV51" s="395"/>
      <c r="BW51" s="395"/>
      <c r="BX51" s="378"/>
      <c r="BY51" s="378"/>
      <c r="BZ51" s="378"/>
      <c r="CA51" s="378"/>
      <c r="CB51" s="378"/>
      <c r="CC51" s="378"/>
      <c r="CD51" s="378"/>
      <c r="CE51" s="378"/>
      <c r="CF51" s="378"/>
      <c r="CG51" s="378"/>
      <c r="CH51" s="378"/>
      <c r="CI51" s="378"/>
      <c r="CJ51" s="378"/>
      <c r="CK51" s="378"/>
      <c r="CL51" s="378"/>
      <c r="CM51" s="378"/>
      <c r="CN51" s="378"/>
      <c r="CO51" s="378"/>
    </row>
    <row r="52" spans="1:93" s="380" customFormat="1" ht="15.95" customHeight="1" x14ac:dyDescent="0.2">
      <c r="B52" s="398" t="s">
        <v>289</v>
      </c>
      <c r="C52" s="387">
        <v>0.2</v>
      </c>
      <c r="D52" s="387">
        <v>0.14000000000000001</v>
      </c>
      <c r="E52" s="387">
        <v>0.12</v>
      </c>
      <c r="F52" s="387">
        <v>0.12</v>
      </c>
      <c r="G52" s="387">
        <v>0.12</v>
      </c>
      <c r="H52" s="384" t="s">
        <v>226</v>
      </c>
      <c r="I52" s="191">
        <f t="shared" si="131"/>
        <v>4.2</v>
      </c>
      <c r="J52" s="191">
        <f t="shared" si="132"/>
        <v>4.7040000000000006</v>
      </c>
      <c r="K52" s="191">
        <f t="shared" si="132"/>
        <v>5.2684800000000012</v>
      </c>
      <c r="L52" s="191">
        <f t="shared" si="132"/>
        <v>5.9006976000000009</v>
      </c>
      <c r="M52" s="191">
        <f t="shared" si="132"/>
        <v>6.6087813120000023</v>
      </c>
      <c r="N52" s="191">
        <f t="shared" si="132"/>
        <v>7.4018350694400032</v>
      </c>
      <c r="O52" s="191">
        <f t="shared" si="132"/>
        <v>8.2900552777728027</v>
      </c>
      <c r="P52" s="191">
        <f t="shared" si="132"/>
        <v>9.2848619111055406</v>
      </c>
      <c r="Q52" s="191">
        <f t="shared" si="132"/>
        <v>10.399045340438207</v>
      </c>
      <c r="R52" s="191">
        <f t="shared" si="132"/>
        <v>11.646930781290791</v>
      </c>
      <c r="S52" s="191">
        <f t="shared" si="132"/>
        <v>13.044562475045687</v>
      </c>
      <c r="T52" s="191">
        <f t="shared" si="132"/>
        <v>14.60990997205117</v>
      </c>
      <c r="U52" s="389">
        <f t="shared" si="142"/>
        <v>101.3591597391442</v>
      </c>
      <c r="V52" s="191">
        <f t="shared" si="134"/>
        <v>15.272225890784158</v>
      </c>
      <c r="W52" s="191">
        <f t="shared" si="135"/>
        <v>17.10489299767826</v>
      </c>
      <c r="X52" s="191">
        <f t="shared" si="135"/>
        <v>19.157480157399654</v>
      </c>
      <c r="Y52" s="191">
        <f t="shared" si="135"/>
        <v>21.456377776287614</v>
      </c>
      <c r="Z52" s="191">
        <f t="shared" si="135"/>
        <v>24.03114310944213</v>
      </c>
      <c r="AA52" s="191">
        <f t="shared" si="135"/>
        <v>26.91488028257519</v>
      </c>
      <c r="AB52" s="191">
        <f t="shared" si="135"/>
        <v>30.682963522135719</v>
      </c>
      <c r="AC52" s="191">
        <f t="shared" si="135"/>
        <v>34.978578415234722</v>
      </c>
      <c r="AD52" s="191">
        <f t="shared" si="135"/>
        <v>39.87557939336758</v>
      </c>
      <c r="AE52" s="191">
        <f t="shared" si="135"/>
        <v>45.45816050843905</v>
      </c>
      <c r="AF52" s="191">
        <f t="shared" si="135"/>
        <v>51.822302979620524</v>
      </c>
      <c r="AG52" s="191">
        <f t="shared" si="135"/>
        <v>59.07742539676741</v>
      </c>
      <c r="AH52" s="389">
        <f t="shared" si="143"/>
        <v>385.83201042973201</v>
      </c>
      <c r="AI52" s="191">
        <f t="shared" si="136"/>
        <v>68.361020816259426</v>
      </c>
      <c r="AJ52" s="191">
        <f t="shared" si="137"/>
        <v>73.829902481560183</v>
      </c>
      <c r="AK52" s="191">
        <f t="shared" si="137"/>
        <v>79.73629468008501</v>
      </c>
      <c r="AL52" s="191">
        <f t="shared" si="137"/>
        <v>86.115198254491816</v>
      </c>
      <c r="AM52" s="191">
        <f t="shared" si="137"/>
        <v>93.004414114851159</v>
      </c>
      <c r="AN52" s="191">
        <f t="shared" si="137"/>
        <v>100.44476724403926</v>
      </c>
      <c r="AO52" s="191">
        <f t="shared" si="137"/>
        <v>108.48034862356241</v>
      </c>
      <c r="AP52" s="191">
        <f t="shared" si="137"/>
        <v>117.15877651344739</v>
      </c>
      <c r="AQ52" s="191">
        <f t="shared" si="137"/>
        <v>126.53147863452321</v>
      </c>
      <c r="AR52" s="191">
        <f t="shared" si="137"/>
        <v>136.65399692528507</v>
      </c>
      <c r="AS52" s="191">
        <f t="shared" si="137"/>
        <v>147.58631667930788</v>
      </c>
      <c r="AT52" s="191">
        <f t="shared" si="137"/>
        <v>159.39322201365252</v>
      </c>
      <c r="AU52" s="389">
        <f t="shared" si="144"/>
        <v>1297.2957369810654</v>
      </c>
      <c r="AV52" s="191">
        <f t="shared" si="138"/>
        <v>182.34584598361852</v>
      </c>
      <c r="AW52" s="191">
        <f t="shared" si="139"/>
        <v>189.63967982296325</v>
      </c>
      <c r="AX52" s="191">
        <f t="shared" si="139"/>
        <v>197.22526701588177</v>
      </c>
      <c r="AY52" s="191">
        <f t="shared" si="139"/>
        <v>205.11427769651704</v>
      </c>
      <c r="AZ52" s="191">
        <f t="shared" si="139"/>
        <v>213.31884880437769</v>
      </c>
      <c r="BA52" s="191">
        <f t="shared" si="139"/>
        <v>221.85160275655284</v>
      </c>
      <c r="BB52" s="191">
        <f t="shared" si="139"/>
        <v>230.72566686681495</v>
      </c>
      <c r="BC52" s="191">
        <f t="shared" si="139"/>
        <v>239.95469354148756</v>
      </c>
      <c r="BD52" s="191">
        <f t="shared" si="139"/>
        <v>249.55288128314703</v>
      </c>
      <c r="BE52" s="191">
        <f t="shared" si="139"/>
        <v>259.5349965344729</v>
      </c>
      <c r="BF52" s="191">
        <f t="shared" si="139"/>
        <v>269.91639639585185</v>
      </c>
      <c r="BG52" s="191">
        <f t="shared" si="139"/>
        <v>280.71305225168595</v>
      </c>
      <c r="BH52" s="389">
        <f t="shared" si="145"/>
        <v>2739.8932089533714</v>
      </c>
      <c r="BI52" s="191">
        <f t="shared" si="140"/>
        <v>315.41939325734893</v>
      </c>
      <c r="BJ52" s="191">
        <f t="shared" si="141"/>
        <v>315.41939325734893</v>
      </c>
      <c r="BK52" s="191">
        <f t="shared" si="141"/>
        <v>324.8819750550694</v>
      </c>
      <c r="BL52" s="191">
        <f t="shared" si="141"/>
        <v>324.8819750550694</v>
      </c>
      <c r="BM52" s="191">
        <f t="shared" si="141"/>
        <v>334.62843430672149</v>
      </c>
      <c r="BN52" s="191">
        <f t="shared" si="141"/>
        <v>334.62843430672149</v>
      </c>
      <c r="BO52" s="191">
        <f t="shared" si="141"/>
        <v>344.66728733592316</v>
      </c>
      <c r="BP52" s="191">
        <f t="shared" si="141"/>
        <v>344.66728733592316</v>
      </c>
      <c r="BQ52" s="191">
        <f t="shared" si="141"/>
        <v>355.00730595600089</v>
      </c>
      <c r="BR52" s="191">
        <f t="shared" si="141"/>
        <v>355.00730595600089</v>
      </c>
      <c r="BS52" s="191">
        <f t="shared" si="141"/>
        <v>365.6575251346809</v>
      </c>
      <c r="BT52" s="191">
        <f t="shared" si="141"/>
        <v>365.6575251346809</v>
      </c>
      <c r="BU52" s="389">
        <f t="shared" si="146"/>
        <v>4080.5238420914889</v>
      </c>
      <c r="BV52" s="395"/>
      <c r="BW52" s="395"/>
      <c r="BX52" s="378"/>
      <c r="BY52" s="378"/>
      <c r="BZ52" s="378"/>
      <c r="CA52" s="378"/>
      <c r="CB52" s="378"/>
      <c r="CC52" s="378"/>
      <c r="CD52" s="378"/>
      <c r="CE52" s="378"/>
      <c r="CF52" s="378"/>
      <c r="CG52" s="378"/>
      <c r="CH52" s="378"/>
      <c r="CI52" s="378"/>
      <c r="CJ52" s="378"/>
      <c r="CK52" s="378"/>
      <c r="CL52" s="378"/>
      <c r="CM52" s="378"/>
      <c r="CN52" s="378"/>
      <c r="CO52" s="378"/>
    </row>
    <row r="53" spans="1:93" s="380" customFormat="1" ht="15.95" customHeight="1" x14ac:dyDescent="0.2">
      <c r="B53" s="398" t="s">
        <v>290</v>
      </c>
      <c r="C53" s="387">
        <v>0.33</v>
      </c>
      <c r="D53" s="387">
        <v>0.23</v>
      </c>
      <c r="E53" s="387">
        <v>0.21</v>
      </c>
      <c r="F53" s="387">
        <v>0.21</v>
      </c>
      <c r="G53" s="387">
        <v>0.21</v>
      </c>
      <c r="H53" s="384" t="s">
        <v>226</v>
      </c>
      <c r="I53" s="191">
        <f t="shared" si="131"/>
        <v>6.9300000000000006</v>
      </c>
      <c r="J53" s="191">
        <f t="shared" si="132"/>
        <v>7.7616000000000014</v>
      </c>
      <c r="K53" s="191">
        <f t="shared" si="132"/>
        <v>8.6929920000000021</v>
      </c>
      <c r="L53" s="191">
        <f t="shared" si="132"/>
        <v>9.7361510400000011</v>
      </c>
      <c r="M53" s="191">
        <f t="shared" si="132"/>
        <v>10.904489164800005</v>
      </c>
      <c r="N53" s="191">
        <f t="shared" si="132"/>
        <v>12.213027864576006</v>
      </c>
      <c r="O53" s="191">
        <f t="shared" si="132"/>
        <v>13.678591208325125</v>
      </c>
      <c r="P53" s="191">
        <f t="shared" si="132"/>
        <v>15.320022153324141</v>
      </c>
      <c r="Q53" s="191">
        <f t="shared" si="132"/>
        <v>17.158424811723041</v>
      </c>
      <c r="R53" s="191">
        <f t="shared" si="132"/>
        <v>19.217435789129805</v>
      </c>
      <c r="S53" s="191">
        <f t="shared" si="132"/>
        <v>21.523528083825383</v>
      </c>
      <c r="T53" s="191">
        <f t="shared" si="132"/>
        <v>24.106351453884432</v>
      </c>
      <c r="U53" s="389">
        <f t="shared" si="142"/>
        <v>167.24261356958795</v>
      </c>
      <c r="V53" s="191">
        <f t="shared" si="134"/>
        <v>25.090085392002543</v>
      </c>
      <c r="W53" s="191">
        <f t="shared" si="135"/>
        <v>28.100895639042854</v>
      </c>
      <c r="X53" s="191">
        <f t="shared" si="135"/>
        <v>31.473003115727998</v>
      </c>
      <c r="Y53" s="191">
        <f t="shared" si="135"/>
        <v>35.249763489615361</v>
      </c>
      <c r="Z53" s="191">
        <f t="shared" si="135"/>
        <v>39.479735108369212</v>
      </c>
      <c r="AA53" s="191">
        <f t="shared" si="135"/>
        <v>44.217303321373521</v>
      </c>
      <c r="AB53" s="191">
        <f t="shared" si="135"/>
        <v>50.407725786365823</v>
      </c>
      <c r="AC53" s="191">
        <f t="shared" si="135"/>
        <v>57.46480739645704</v>
      </c>
      <c r="AD53" s="191">
        <f t="shared" si="135"/>
        <v>65.509880431961022</v>
      </c>
      <c r="AE53" s="191">
        <f t="shared" si="135"/>
        <v>74.681263692435579</v>
      </c>
      <c r="AF53" s="191">
        <f t="shared" si="135"/>
        <v>85.13664060937657</v>
      </c>
      <c r="AG53" s="191">
        <f t="shared" si="135"/>
        <v>97.05577029468931</v>
      </c>
      <c r="AH53" s="389">
        <f t="shared" si="143"/>
        <v>633.86687427741674</v>
      </c>
      <c r="AI53" s="191">
        <f t="shared" si="136"/>
        <v>119.63178642845399</v>
      </c>
      <c r="AJ53" s="191">
        <f t="shared" si="137"/>
        <v>129.20232934273034</v>
      </c>
      <c r="AK53" s="191">
        <f t="shared" si="137"/>
        <v>139.53851569014878</v>
      </c>
      <c r="AL53" s="191">
        <f t="shared" si="137"/>
        <v>150.70159694536068</v>
      </c>
      <c r="AM53" s="191">
        <f t="shared" si="137"/>
        <v>162.75772470098951</v>
      </c>
      <c r="AN53" s="191">
        <f t="shared" si="137"/>
        <v>175.77834267706871</v>
      </c>
      <c r="AO53" s="191">
        <f t="shared" si="137"/>
        <v>189.8406100912342</v>
      </c>
      <c r="AP53" s="191">
        <f t="shared" si="137"/>
        <v>205.02785889853294</v>
      </c>
      <c r="AQ53" s="191">
        <f t="shared" si="137"/>
        <v>221.4300876104156</v>
      </c>
      <c r="AR53" s="191">
        <f t="shared" si="137"/>
        <v>239.14449461924886</v>
      </c>
      <c r="AS53" s="191">
        <f t="shared" si="137"/>
        <v>258.27605418878881</v>
      </c>
      <c r="AT53" s="191">
        <f t="shared" si="137"/>
        <v>278.93813852389189</v>
      </c>
      <c r="AU53" s="389">
        <f t="shared" si="144"/>
        <v>2270.2675397168641</v>
      </c>
      <c r="AV53" s="191">
        <f t="shared" si="138"/>
        <v>319.10523047133239</v>
      </c>
      <c r="AW53" s="191">
        <f t="shared" si="139"/>
        <v>331.86943969018569</v>
      </c>
      <c r="AX53" s="191">
        <f t="shared" si="139"/>
        <v>345.14421727779308</v>
      </c>
      <c r="AY53" s="191">
        <f t="shared" si="139"/>
        <v>358.9499859689048</v>
      </c>
      <c r="AZ53" s="191">
        <f t="shared" si="139"/>
        <v>373.30798540766096</v>
      </c>
      <c r="BA53" s="191">
        <f t="shared" si="139"/>
        <v>388.24030482396745</v>
      </c>
      <c r="BB53" s="191">
        <f t="shared" si="139"/>
        <v>403.76991701692617</v>
      </c>
      <c r="BC53" s="191">
        <f t="shared" si="139"/>
        <v>419.92071369760322</v>
      </c>
      <c r="BD53" s="191">
        <f t="shared" si="139"/>
        <v>436.71754224550727</v>
      </c>
      <c r="BE53" s="191">
        <f t="shared" si="139"/>
        <v>454.18624393532758</v>
      </c>
      <c r="BF53" s="191">
        <f t="shared" si="139"/>
        <v>472.35369369274076</v>
      </c>
      <c r="BG53" s="191">
        <f t="shared" si="139"/>
        <v>491.24784144045037</v>
      </c>
      <c r="BH53" s="389">
        <f t="shared" si="145"/>
        <v>4794.8131156684003</v>
      </c>
      <c r="BI53" s="191">
        <f t="shared" si="140"/>
        <v>551.98393820036063</v>
      </c>
      <c r="BJ53" s="191">
        <f t="shared" si="141"/>
        <v>551.98393820036063</v>
      </c>
      <c r="BK53" s="191">
        <f t="shared" si="141"/>
        <v>568.5434563463715</v>
      </c>
      <c r="BL53" s="191">
        <f t="shared" si="141"/>
        <v>568.5434563463715</v>
      </c>
      <c r="BM53" s="191">
        <f t="shared" si="141"/>
        <v>585.59976003676263</v>
      </c>
      <c r="BN53" s="191">
        <f t="shared" si="141"/>
        <v>585.59976003676263</v>
      </c>
      <c r="BO53" s="191">
        <f t="shared" si="141"/>
        <v>603.16775283786558</v>
      </c>
      <c r="BP53" s="191">
        <f t="shared" si="141"/>
        <v>603.16775283786558</v>
      </c>
      <c r="BQ53" s="191">
        <f t="shared" si="141"/>
        <v>621.26278542300156</v>
      </c>
      <c r="BR53" s="191">
        <f t="shared" si="141"/>
        <v>621.26278542300156</v>
      </c>
      <c r="BS53" s="191">
        <f t="shared" si="141"/>
        <v>639.90066898569148</v>
      </c>
      <c r="BT53" s="191">
        <f t="shared" si="141"/>
        <v>639.90066898569148</v>
      </c>
      <c r="BU53" s="389">
        <f t="shared" si="146"/>
        <v>7140.9167236601061</v>
      </c>
      <c r="BV53" s="395"/>
      <c r="BW53" s="395"/>
      <c r="BX53" s="378"/>
      <c r="BY53" s="378"/>
      <c r="BZ53" s="378"/>
      <c r="CA53" s="378"/>
      <c r="CB53" s="378"/>
      <c r="CC53" s="378"/>
      <c r="CD53" s="378"/>
      <c r="CE53" s="378"/>
      <c r="CF53" s="378"/>
      <c r="CG53" s="378"/>
      <c r="CH53" s="378"/>
      <c r="CI53" s="378"/>
      <c r="CJ53" s="378"/>
      <c r="CK53" s="378"/>
      <c r="CL53" s="378"/>
      <c r="CM53" s="378"/>
      <c r="CN53" s="378"/>
      <c r="CO53" s="378"/>
    </row>
    <row r="54" spans="1:93" s="380" customFormat="1" ht="15.95" customHeight="1" x14ac:dyDescent="0.2">
      <c r="B54" s="398" t="s">
        <v>287</v>
      </c>
      <c r="C54" s="387">
        <v>0.02</v>
      </c>
      <c r="D54" s="399">
        <v>1.4999999999999999E-2</v>
      </c>
      <c r="E54" s="399">
        <v>1.4999999999999999E-2</v>
      </c>
      <c r="F54" s="399">
        <v>1.4999999999999999E-2</v>
      </c>
      <c r="G54" s="399">
        <v>1.4999999999999999E-2</v>
      </c>
      <c r="H54" s="384" t="s">
        <v>226</v>
      </c>
      <c r="I54" s="191">
        <f t="shared" si="131"/>
        <v>0.42</v>
      </c>
      <c r="J54" s="191">
        <f t="shared" si="132"/>
        <v>0.4704000000000001</v>
      </c>
      <c r="K54" s="191">
        <f t="shared" si="132"/>
        <v>0.52684800000000009</v>
      </c>
      <c r="L54" s="191">
        <f t="shared" si="132"/>
        <v>0.59006976000000011</v>
      </c>
      <c r="M54" s="191">
        <f t="shared" si="132"/>
        <v>0.66087813120000027</v>
      </c>
      <c r="N54" s="191">
        <f t="shared" si="132"/>
        <v>0.74018350694400026</v>
      </c>
      <c r="O54" s="191">
        <f t="shared" si="132"/>
        <v>0.8290055277772802</v>
      </c>
      <c r="P54" s="191">
        <f t="shared" si="132"/>
        <v>0.92848619111055397</v>
      </c>
      <c r="Q54" s="191">
        <f t="shared" si="132"/>
        <v>1.0399045340438204</v>
      </c>
      <c r="R54" s="191">
        <f t="shared" si="132"/>
        <v>1.164693078129079</v>
      </c>
      <c r="S54" s="191">
        <f t="shared" si="132"/>
        <v>1.3044562475045687</v>
      </c>
      <c r="T54" s="191">
        <f t="shared" si="132"/>
        <v>1.4609909972051172</v>
      </c>
      <c r="U54" s="389">
        <f t="shared" si="142"/>
        <v>10.135915973914422</v>
      </c>
      <c r="V54" s="191">
        <f t="shared" si="134"/>
        <v>1.636309916869731</v>
      </c>
      <c r="W54" s="191">
        <f t="shared" si="135"/>
        <v>1.832667106894099</v>
      </c>
      <c r="X54" s="191">
        <f t="shared" si="135"/>
        <v>2.0525871597213912</v>
      </c>
      <c r="Y54" s="191">
        <f t="shared" si="135"/>
        <v>2.2988976188879584</v>
      </c>
      <c r="Z54" s="191">
        <f t="shared" si="135"/>
        <v>2.5747653331545135</v>
      </c>
      <c r="AA54" s="191">
        <f t="shared" si="135"/>
        <v>2.8837371731330554</v>
      </c>
      <c r="AB54" s="191">
        <f t="shared" si="135"/>
        <v>3.2874603773716835</v>
      </c>
      <c r="AC54" s="191">
        <f t="shared" si="135"/>
        <v>3.7477048302037197</v>
      </c>
      <c r="AD54" s="191">
        <f t="shared" si="135"/>
        <v>4.2723835064322406</v>
      </c>
      <c r="AE54" s="191">
        <f t="shared" si="135"/>
        <v>4.870517197332755</v>
      </c>
      <c r="AF54" s="191">
        <f t="shared" si="135"/>
        <v>5.5523896049593411</v>
      </c>
      <c r="AG54" s="191">
        <f t="shared" si="135"/>
        <v>6.32972414965365</v>
      </c>
      <c r="AH54" s="389">
        <f t="shared" si="143"/>
        <v>41.339143974614139</v>
      </c>
      <c r="AI54" s="191">
        <f t="shared" si="136"/>
        <v>8.5451276020324283</v>
      </c>
      <c r="AJ54" s="191">
        <f t="shared" si="137"/>
        <v>9.2287378101950228</v>
      </c>
      <c r="AK54" s="191">
        <f t="shared" si="137"/>
        <v>9.9670368350106262</v>
      </c>
      <c r="AL54" s="191">
        <f t="shared" si="137"/>
        <v>10.764399781811477</v>
      </c>
      <c r="AM54" s="191">
        <f t="shared" si="137"/>
        <v>11.625551764356395</v>
      </c>
      <c r="AN54" s="191">
        <f t="shared" si="137"/>
        <v>12.555595905504907</v>
      </c>
      <c r="AO54" s="191">
        <f t="shared" si="137"/>
        <v>13.560043577945301</v>
      </c>
      <c r="AP54" s="191">
        <f t="shared" si="137"/>
        <v>14.644847064180924</v>
      </c>
      <c r="AQ54" s="191">
        <f t="shared" si="137"/>
        <v>15.816434829315401</v>
      </c>
      <c r="AR54" s="191">
        <f t="shared" si="137"/>
        <v>17.081749615660634</v>
      </c>
      <c r="AS54" s="191">
        <f t="shared" si="137"/>
        <v>18.448289584913486</v>
      </c>
      <c r="AT54" s="191">
        <f t="shared" si="137"/>
        <v>19.924152751706565</v>
      </c>
      <c r="AU54" s="389">
        <f t="shared" si="144"/>
        <v>162.16196712263317</v>
      </c>
      <c r="AV54" s="191">
        <f t="shared" si="138"/>
        <v>22.793230747952315</v>
      </c>
      <c r="AW54" s="191">
        <f t="shared" si="139"/>
        <v>23.704959977870406</v>
      </c>
      <c r="AX54" s="191">
        <f t="shared" si="139"/>
        <v>24.653158376985221</v>
      </c>
      <c r="AY54" s="191">
        <f t="shared" si="139"/>
        <v>25.639284712064629</v>
      </c>
      <c r="AZ54" s="191">
        <f t="shared" si="139"/>
        <v>26.664856100547212</v>
      </c>
      <c r="BA54" s="191">
        <f t="shared" si="139"/>
        <v>27.731450344569105</v>
      </c>
      <c r="BB54" s="191">
        <f t="shared" si="139"/>
        <v>28.840708358351868</v>
      </c>
      <c r="BC54" s="191">
        <f t="shared" si="139"/>
        <v>29.994336692685945</v>
      </c>
      <c r="BD54" s="191">
        <f t="shared" si="139"/>
        <v>31.194110160393379</v>
      </c>
      <c r="BE54" s="191">
        <f t="shared" si="139"/>
        <v>32.441874566809112</v>
      </c>
      <c r="BF54" s="191">
        <f t="shared" si="139"/>
        <v>33.739549549481481</v>
      </c>
      <c r="BG54" s="191">
        <f t="shared" si="139"/>
        <v>35.089131531460744</v>
      </c>
      <c r="BH54" s="389">
        <f t="shared" si="145"/>
        <v>342.48665111917143</v>
      </c>
      <c r="BI54" s="191">
        <f t="shared" si="140"/>
        <v>39.427424157168616</v>
      </c>
      <c r="BJ54" s="191">
        <f t="shared" si="141"/>
        <v>39.427424157168616</v>
      </c>
      <c r="BK54" s="191">
        <f t="shared" si="141"/>
        <v>40.610246881883675</v>
      </c>
      <c r="BL54" s="191">
        <f t="shared" si="141"/>
        <v>40.610246881883675</v>
      </c>
      <c r="BM54" s="191">
        <f t="shared" si="141"/>
        <v>41.828554288340186</v>
      </c>
      <c r="BN54" s="191">
        <f t="shared" si="141"/>
        <v>41.828554288340186</v>
      </c>
      <c r="BO54" s="191">
        <f t="shared" si="141"/>
        <v>43.083410916990395</v>
      </c>
      <c r="BP54" s="191">
        <f t="shared" si="141"/>
        <v>43.083410916990395</v>
      </c>
      <c r="BQ54" s="191">
        <f t="shared" si="141"/>
        <v>44.375913244500111</v>
      </c>
      <c r="BR54" s="191">
        <f t="shared" si="141"/>
        <v>44.375913244500111</v>
      </c>
      <c r="BS54" s="191">
        <f t="shared" si="141"/>
        <v>45.707190641835112</v>
      </c>
      <c r="BT54" s="191">
        <f t="shared" si="141"/>
        <v>45.707190641835112</v>
      </c>
      <c r="BU54" s="389">
        <f t="shared" si="146"/>
        <v>510.06548026143611</v>
      </c>
      <c r="BV54" s="395"/>
      <c r="BW54" s="395"/>
      <c r="BX54" s="378"/>
      <c r="BY54" s="378"/>
      <c r="BZ54" s="378"/>
      <c r="CA54" s="378"/>
      <c r="CB54" s="378"/>
      <c r="CC54" s="378"/>
      <c r="CD54" s="378"/>
      <c r="CE54" s="378"/>
      <c r="CF54" s="378"/>
      <c r="CG54" s="378"/>
      <c r="CH54" s="378"/>
      <c r="CI54" s="378"/>
      <c r="CJ54" s="378"/>
      <c r="CK54" s="378"/>
      <c r="CL54" s="378"/>
      <c r="CM54" s="378"/>
      <c r="CN54" s="378"/>
      <c r="CO54" s="378"/>
    </row>
    <row r="55" spans="1:93" s="380" customFormat="1" ht="15.95" customHeight="1" x14ac:dyDescent="0.2">
      <c r="B55" s="398" t="s">
        <v>288</v>
      </c>
      <c r="C55" s="387">
        <v>0.08</v>
      </c>
      <c r="D55" s="399">
        <v>5.5E-2</v>
      </c>
      <c r="E55" s="399">
        <v>0.05</v>
      </c>
      <c r="F55" s="399">
        <v>0.05</v>
      </c>
      <c r="G55" s="399">
        <v>0.05</v>
      </c>
      <c r="H55" s="384" t="s">
        <v>226</v>
      </c>
      <c r="I55" s="191">
        <f t="shared" si="131"/>
        <v>1.68</v>
      </c>
      <c r="J55" s="191">
        <f t="shared" si="132"/>
        <v>1.8816000000000004</v>
      </c>
      <c r="K55" s="191">
        <f t="shared" si="132"/>
        <v>2.1073920000000004</v>
      </c>
      <c r="L55" s="191">
        <f t="shared" si="132"/>
        <v>2.3602790400000004</v>
      </c>
      <c r="M55" s="191">
        <f t="shared" si="132"/>
        <v>2.6435125248000011</v>
      </c>
      <c r="N55" s="191">
        <f t="shared" si="132"/>
        <v>2.960734027776001</v>
      </c>
      <c r="O55" s="191">
        <f t="shared" si="132"/>
        <v>3.3160221111091208</v>
      </c>
      <c r="P55" s="191">
        <f t="shared" si="132"/>
        <v>3.7139447644422159</v>
      </c>
      <c r="Q55" s="191">
        <f t="shared" si="132"/>
        <v>4.1596181361752818</v>
      </c>
      <c r="R55" s="191">
        <f t="shared" si="132"/>
        <v>4.6587723125163158</v>
      </c>
      <c r="S55" s="191">
        <f t="shared" si="132"/>
        <v>5.2178249900182747</v>
      </c>
      <c r="T55" s="191">
        <f t="shared" si="132"/>
        <v>5.8439639888204686</v>
      </c>
      <c r="U55" s="389">
        <f t="shared" si="142"/>
        <v>40.543663895657687</v>
      </c>
      <c r="V55" s="191">
        <f t="shared" si="134"/>
        <v>5.9998030285223471</v>
      </c>
      <c r="W55" s="191">
        <f t="shared" si="135"/>
        <v>6.7197793919450293</v>
      </c>
      <c r="X55" s="191">
        <f t="shared" si="135"/>
        <v>7.5261529189784344</v>
      </c>
      <c r="Y55" s="191">
        <f t="shared" si="135"/>
        <v>8.429291269255847</v>
      </c>
      <c r="Z55" s="191">
        <f t="shared" si="135"/>
        <v>9.4408062215665502</v>
      </c>
      <c r="AA55" s="191">
        <f t="shared" si="135"/>
        <v>10.573702968154537</v>
      </c>
      <c r="AB55" s="191">
        <f t="shared" si="135"/>
        <v>12.054021383696174</v>
      </c>
      <c r="AC55" s="191">
        <f t="shared" si="135"/>
        <v>13.741584377413639</v>
      </c>
      <c r="AD55" s="191">
        <f t="shared" si="135"/>
        <v>15.665406190251549</v>
      </c>
      <c r="AE55" s="191">
        <f t="shared" si="135"/>
        <v>17.858563056886769</v>
      </c>
      <c r="AF55" s="191">
        <f t="shared" si="135"/>
        <v>20.358761884850917</v>
      </c>
      <c r="AG55" s="191">
        <f t="shared" si="135"/>
        <v>23.208988548730051</v>
      </c>
      <c r="AH55" s="389">
        <f t="shared" si="143"/>
        <v>151.57686124025182</v>
      </c>
      <c r="AI55" s="191">
        <f t="shared" si="136"/>
        <v>28.483758673441429</v>
      </c>
      <c r="AJ55" s="191">
        <f t="shared" si="137"/>
        <v>30.762459367316747</v>
      </c>
      <c r="AK55" s="191">
        <f t="shared" si="137"/>
        <v>33.223456116702089</v>
      </c>
      <c r="AL55" s="191">
        <f t="shared" si="137"/>
        <v>35.881332606038256</v>
      </c>
      <c r="AM55" s="191">
        <f t="shared" si="137"/>
        <v>38.751839214521318</v>
      </c>
      <c r="AN55" s="191">
        <f t="shared" si="137"/>
        <v>41.851986351683024</v>
      </c>
      <c r="AO55" s="191">
        <f t="shared" si="137"/>
        <v>45.200145259817674</v>
      </c>
      <c r="AP55" s="191">
        <f t="shared" si="137"/>
        <v>48.816156880603081</v>
      </c>
      <c r="AQ55" s="191">
        <f t="shared" si="137"/>
        <v>52.72144943105134</v>
      </c>
      <c r="AR55" s="191">
        <f t="shared" si="137"/>
        <v>56.939165385535446</v>
      </c>
      <c r="AS55" s="191">
        <f t="shared" si="137"/>
        <v>61.494298616378288</v>
      </c>
      <c r="AT55" s="191">
        <f t="shared" si="137"/>
        <v>66.41384250568855</v>
      </c>
      <c r="AU55" s="389">
        <f t="shared" si="144"/>
        <v>540.53989040877718</v>
      </c>
      <c r="AV55" s="191">
        <f t="shared" si="138"/>
        <v>75.977435826507715</v>
      </c>
      <c r="AW55" s="191">
        <f t="shared" si="139"/>
        <v>79.016533259568021</v>
      </c>
      <c r="AX55" s="191">
        <f t="shared" si="139"/>
        <v>82.177194589950744</v>
      </c>
      <c r="AY55" s="191">
        <f t="shared" si="139"/>
        <v>85.46428237354877</v>
      </c>
      <c r="AZ55" s="191">
        <f t="shared" si="139"/>
        <v>88.882853668490725</v>
      </c>
      <c r="BA55" s="191">
        <f t="shared" si="139"/>
        <v>92.438167815230358</v>
      </c>
      <c r="BB55" s="191">
        <f t="shared" si="139"/>
        <v>96.135694527839576</v>
      </c>
      <c r="BC55" s="191">
        <f t="shared" si="139"/>
        <v>99.981122308953161</v>
      </c>
      <c r="BD55" s="191">
        <f t="shared" si="139"/>
        <v>103.98036720131127</v>
      </c>
      <c r="BE55" s="191">
        <f t="shared" si="139"/>
        <v>108.13958188936373</v>
      </c>
      <c r="BF55" s="191">
        <f t="shared" si="139"/>
        <v>112.46516516493828</v>
      </c>
      <c r="BG55" s="191">
        <f t="shared" si="139"/>
        <v>116.96377177153582</v>
      </c>
      <c r="BH55" s="389">
        <f t="shared" si="145"/>
        <v>1141.6221703972383</v>
      </c>
      <c r="BI55" s="191">
        <f t="shared" si="140"/>
        <v>131.42474719056207</v>
      </c>
      <c r="BJ55" s="191">
        <f t="shared" si="141"/>
        <v>131.42474719056207</v>
      </c>
      <c r="BK55" s="191">
        <f t="shared" si="141"/>
        <v>135.36748960627892</v>
      </c>
      <c r="BL55" s="191">
        <f t="shared" si="141"/>
        <v>135.36748960627892</v>
      </c>
      <c r="BM55" s="191">
        <f t="shared" si="141"/>
        <v>139.42851429446731</v>
      </c>
      <c r="BN55" s="191">
        <f t="shared" si="141"/>
        <v>139.42851429446731</v>
      </c>
      <c r="BO55" s="191">
        <f t="shared" si="141"/>
        <v>143.61136972330132</v>
      </c>
      <c r="BP55" s="191">
        <f t="shared" si="141"/>
        <v>143.61136972330132</v>
      </c>
      <c r="BQ55" s="191">
        <f t="shared" si="141"/>
        <v>147.91971081500037</v>
      </c>
      <c r="BR55" s="191">
        <f t="shared" si="141"/>
        <v>147.91971081500037</v>
      </c>
      <c r="BS55" s="191">
        <f t="shared" si="141"/>
        <v>152.35730213945038</v>
      </c>
      <c r="BT55" s="191">
        <f t="shared" si="141"/>
        <v>152.35730213945038</v>
      </c>
      <c r="BU55" s="389">
        <f t="shared" si="146"/>
        <v>1700.2182675381209</v>
      </c>
      <c r="BV55" s="395"/>
      <c r="BW55" s="395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</row>
    <row r="56" spans="1:93" s="380" customFormat="1" ht="15.95" customHeight="1" x14ac:dyDescent="0.2">
      <c r="B56" s="398" t="s">
        <v>289</v>
      </c>
      <c r="C56" s="387">
        <v>0.24</v>
      </c>
      <c r="D56" s="387">
        <v>0.17</v>
      </c>
      <c r="E56" s="387">
        <v>0.14000000000000001</v>
      </c>
      <c r="F56" s="387">
        <v>0.14000000000000001</v>
      </c>
      <c r="G56" s="387">
        <v>0.14000000000000001</v>
      </c>
      <c r="H56" s="384" t="s">
        <v>226</v>
      </c>
      <c r="I56" s="191">
        <f t="shared" si="131"/>
        <v>5.04</v>
      </c>
      <c r="J56" s="191">
        <f t="shared" si="132"/>
        <v>5.6448000000000009</v>
      </c>
      <c r="K56" s="191">
        <f t="shared" si="132"/>
        <v>6.3221760000000007</v>
      </c>
      <c r="L56" s="191">
        <f t="shared" si="132"/>
        <v>7.0808371200000009</v>
      </c>
      <c r="M56" s="191">
        <f t="shared" si="132"/>
        <v>7.9305375744000024</v>
      </c>
      <c r="N56" s="191">
        <f t="shared" si="132"/>
        <v>8.8822020833280035</v>
      </c>
      <c r="O56" s="191">
        <f t="shared" si="132"/>
        <v>9.9480663333273629</v>
      </c>
      <c r="P56" s="191">
        <f t="shared" si="132"/>
        <v>11.141834293326648</v>
      </c>
      <c r="Q56" s="191">
        <f t="shared" si="132"/>
        <v>12.478854408525846</v>
      </c>
      <c r="R56" s="191">
        <f t="shared" si="132"/>
        <v>13.976316937548948</v>
      </c>
      <c r="S56" s="191">
        <f t="shared" si="132"/>
        <v>15.653474970054823</v>
      </c>
      <c r="T56" s="191">
        <f t="shared" si="132"/>
        <v>17.531891966461405</v>
      </c>
      <c r="U56" s="389">
        <f t="shared" si="142"/>
        <v>121.63099168697302</v>
      </c>
      <c r="V56" s="191">
        <f t="shared" si="134"/>
        <v>18.544845724523618</v>
      </c>
      <c r="W56" s="191">
        <f t="shared" si="135"/>
        <v>20.770227211466455</v>
      </c>
      <c r="X56" s="191">
        <f t="shared" si="135"/>
        <v>23.262654476842435</v>
      </c>
      <c r="Y56" s="191">
        <f t="shared" si="135"/>
        <v>26.054173014063529</v>
      </c>
      <c r="Z56" s="191">
        <f t="shared" si="135"/>
        <v>29.180673775751156</v>
      </c>
      <c r="AA56" s="191">
        <f t="shared" si="135"/>
        <v>32.682354628841303</v>
      </c>
      <c r="AB56" s="191">
        <f t="shared" si="135"/>
        <v>37.257884276879082</v>
      </c>
      <c r="AC56" s="191">
        <f t="shared" si="135"/>
        <v>42.473988075642161</v>
      </c>
      <c r="AD56" s="191">
        <f t="shared" si="135"/>
        <v>48.420346406232063</v>
      </c>
      <c r="AE56" s="191">
        <f t="shared" si="135"/>
        <v>55.199194903104562</v>
      </c>
      <c r="AF56" s="191">
        <f t="shared" si="135"/>
        <v>62.927082189539206</v>
      </c>
      <c r="AG56" s="191">
        <f t="shared" si="135"/>
        <v>71.73687369607471</v>
      </c>
      <c r="AH56" s="389">
        <f t="shared" si="143"/>
        <v>468.51029837896027</v>
      </c>
      <c r="AI56" s="191">
        <f t="shared" si="136"/>
        <v>79.754524285636009</v>
      </c>
      <c r="AJ56" s="191">
        <f t="shared" si="137"/>
        <v>86.134886228486891</v>
      </c>
      <c r="AK56" s="191">
        <f t="shared" si="137"/>
        <v>93.025677126765856</v>
      </c>
      <c r="AL56" s="191">
        <f t="shared" si="137"/>
        <v>100.46773129690713</v>
      </c>
      <c r="AM56" s="191">
        <f t="shared" si="137"/>
        <v>108.50514980065969</v>
      </c>
      <c r="AN56" s="191">
        <f t="shared" si="137"/>
        <v>117.18556178471248</v>
      </c>
      <c r="AO56" s="191">
        <f t="shared" si="137"/>
        <v>126.56040672748948</v>
      </c>
      <c r="AP56" s="191">
        <f t="shared" si="137"/>
        <v>136.68523926568864</v>
      </c>
      <c r="AQ56" s="191">
        <f t="shared" si="137"/>
        <v>147.62005840694377</v>
      </c>
      <c r="AR56" s="191">
        <f t="shared" si="137"/>
        <v>159.42966307949925</v>
      </c>
      <c r="AS56" s="191">
        <f t="shared" si="137"/>
        <v>172.18403612585922</v>
      </c>
      <c r="AT56" s="191">
        <f t="shared" si="137"/>
        <v>185.95875901592794</v>
      </c>
      <c r="AU56" s="389">
        <f t="shared" si="144"/>
        <v>1513.5116931445764</v>
      </c>
      <c r="AV56" s="191">
        <f t="shared" si="138"/>
        <v>212.7368203142216</v>
      </c>
      <c r="AW56" s="191">
        <f t="shared" si="139"/>
        <v>221.24629312679048</v>
      </c>
      <c r="AX56" s="191">
        <f t="shared" si="139"/>
        <v>230.09614485186208</v>
      </c>
      <c r="AY56" s="191">
        <f t="shared" si="139"/>
        <v>239.29999064593659</v>
      </c>
      <c r="AZ56" s="191">
        <f t="shared" si="139"/>
        <v>248.87199027177402</v>
      </c>
      <c r="BA56" s="191">
        <f t="shared" si="139"/>
        <v>258.82686988264498</v>
      </c>
      <c r="BB56" s="191">
        <f t="shared" si="139"/>
        <v>269.1799446779508</v>
      </c>
      <c r="BC56" s="191">
        <f t="shared" si="139"/>
        <v>279.94714246506885</v>
      </c>
      <c r="BD56" s="191">
        <f t="shared" si="139"/>
        <v>291.14502816367155</v>
      </c>
      <c r="BE56" s="191">
        <f t="shared" si="139"/>
        <v>302.79082929021843</v>
      </c>
      <c r="BF56" s="191">
        <f t="shared" si="139"/>
        <v>314.90246246182721</v>
      </c>
      <c r="BG56" s="191">
        <f t="shared" si="139"/>
        <v>327.49856096030032</v>
      </c>
      <c r="BH56" s="389">
        <f t="shared" si="145"/>
        <v>3196.5420771122672</v>
      </c>
      <c r="BI56" s="191">
        <f t="shared" si="140"/>
        <v>367.98929213357383</v>
      </c>
      <c r="BJ56" s="191">
        <f t="shared" si="141"/>
        <v>367.98929213357383</v>
      </c>
      <c r="BK56" s="191">
        <f t="shared" si="141"/>
        <v>379.02897089758102</v>
      </c>
      <c r="BL56" s="191">
        <f t="shared" si="141"/>
        <v>379.02897089758102</v>
      </c>
      <c r="BM56" s="191">
        <f t="shared" si="141"/>
        <v>390.39984002450848</v>
      </c>
      <c r="BN56" s="191">
        <f t="shared" si="141"/>
        <v>390.39984002450848</v>
      </c>
      <c r="BO56" s="191">
        <f t="shared" si="141"/>
        <v>402.11183522524374</v>
      </c>
      <c r="BP56" s="191">
        <f t="shared" si="141"/>
        <v>402.11183522524374</v>
      </c>
      <c r="BQ56" s="191">
        <f t="shared" si="141"/>
        <v>414.1751902820011</v>
      </c>
      <c r="BR56" s="191">
        <f t="shared" si="141"/>
        <v>414.1751902820011</v>
      </c>
      <c r="BS56" s="191">
        <f t="shared" si="141"/>
        <v>426.60044599046108</v>
      </c>
      <c r="BT56" s="191">
        <f t="shared" si="141"/>
        <v>426.60044599046108</v>
      </c>
      <c r="BU56" s="389">
        <f t="shared" si="146"/>
        <v>4760.6111491067377</v>
      </c>
      <c r="BV56" s="395"/>
      <c r="BW56" s="395"/>
      <c r="BX56" s="378"/>
      <c r="BY56" s="378"/>
      <c r="BZ56" s="378"/>
      <c r="CA56" s="378"/>
      <c r="CB56" s="378"/>
      <c r="CC56" s="378"/>
      <c r="CD56" s="378"/>
      <c r="CE56" s="378"/>
      <c r="CF56" s="378"/>
      <c r="CG56" s="378"/>
      <c r="CH56" s="378"/>
      <c r="CI56" s="378"/>
      <c r="CJ56" s="378"/>
      <c r="CK56" s="378"/>
      <c r="CL56" s="378"/>
      <c r="CM56" s="378"/>
      <c r="CN56" s="378"/>
      <c r="CO56" s="378"/>
    </row>
    <row r="57" spans="1:93" s="380" customFormat="1" ht="15.95" customHeight="1" x14ac:dyDescent="0.2">
      <c r="B57" s="398" t="s">
        <v>288</v>
      </c>
      <c r="C57" s="387"/>
      <c r="D57" s="387">
        <v>0.02</v>
      </c>
      <c r="E57" s="399">
        <v>2.5000000000000001E-2</v>
      </c>
      <c r="F57" s="399">
        <v>2.5000000000000001E-2</v>
      </c>
      <c r="G57" s="399">
        <v>2.5000000000000001E-2</v>
      </c>
      <c r="H57" s="384" t="s">
        <v>226</v>
      </c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8"/>
      <c r="V57" s="191">
        <f t="shared" si="134"/>
        <v>2.1817465558263081</v>
      </c>
      <c r="W57" s="191">
        <f t="shared" si="135"/>
        <v>2.4435561425254653</v>
      </c>
      <c r="X57" s="191">
        <f t="shared" si="135"/>
        <v>2.7367828796285214</v>
      </c>
      <c r="Y57" s="191">
        <f t="shared" si="135"/>
        <v>3.0651968251839445</v>
      </c>
      <c r="Z57" s="191">
        <f t="shared" si="135"/>
        <v>3.4330204442060182</v>
      </c>
      <c r="AA57" s="191">
        <f t="shared" si="135"/>
        <v>3.8449828975107407</v>
      </c>
      <c r="AB57" s="191">
        <f t="shared" si="135"/>
        <v>4.3832805031622453</v>
      </c>
      <c r="AC57" s="191">
        <f t="shared" si="135"/>
        <v>4.9969397736049599</v>
      </c>
      <c r="AD57" s="191">
        <f t="shared" si="135"/>
        <v>5.6965113419096545</v>
      </c>
      <c r="AE57" s="191">
        <f t="shared" si="135"/>
        <v>6.4940229297770067</v>
      </c>
      <c r="AF57" s="191">
        <f t="shared" si="135"/>
        <v>7.403186139945789</v>
      </c>
      <c r="AG57" s="191">
        <f t="shared" si="135"/>
        <v>8.4396321995382007</v>
      </c>
      <c r="AH57" s="389">
        <f t="shared" si="143"/>
        <v>55.118858632818849</v>
      </c>
      <c r="AI57" s="191">
        <f t="shared" si="136"/>
        <v>14.241879336720714</v>
      </c>
      <c r="AJ57" s="191">
        <f t="shared" si="137"/>
        <v>15.381229683658374</v>
      </c>
      <c r="AK57" s="191">
        <f t="shared" si="137"/>
        <v>16.611728058351044</v>
      </c>
      <c r="AL57" s="191">
        <f t="shared" si="137"/>
        <v>17.940666303019128</v>
      </c>
      <c r="AM57" s="191">
        <f t="shared" si="137"/>
        <v>19.375919607260659</v>
      </c>
      <c r="AN57" s="191">
        <f t="shared" si="137"/>
        <v>20.925993175841512</v>
      </c>
      <c r="AO57" s="191">
        <f t="shared" si="137"/>
        <v>22.600072629908837</v>
      </c>
      <c r="AP57" s="191">
        <f t="shared" si="137"/>
        <v>24.408078440301541</v>
      </c>
      <c r="AQ57" s="191">
        <f t="shared" si="137"/>
        <v>26.36072471552567</v>
      </c>
      <c r="AR57" s="191">
        <f t="shared" si="137"/>
        <v>28.469582692767723</v>
      </c>
      <c r="AS57" s="191">
        <f t="shared" si="137"/>
        <v>30.747149308189144</v>
      </c>
      <c r="AT57" s="191">
        <f t="shared" si="137"/>
        <v>33.206921252844275</v>
      </c>
      <c r="AU57" s="389">
        <f t="shared" si="144"/>
        <v>270.26994520438859</v>
      </c>
      <c r="AV57" s="191">
        <f t="shared" si="138"/>
        <v>37.988717913253858</v>
      </c>
      <c r="AW57" s="191">
        <f t="shared" si="139"/>
        <v>39.508266629784011</v>
      </c>
      <c r="AX57" s="191">
        <f t="shared" si="139"/>
        <v>41.088597294975372</v>
      </c>
      <c r="AY57" s="191">
        <f t="shared" si="139"/>
        <v>42.732141186774385</v>
      </c>
      <c r="AZ57" s="191">
        <f t="shared" si="139"/>
        <v>44.441426834245362</v>
      </c>
      <c r="BA57" s="191">
        <f t="shared" si="139"/>
        <v>46.219083907615179</v>
      </c>
      <c r="BB57" s="191">
        <f t="shared" si="139"/>
        <v>48.067847263919788</v>
      </c>
      <c r="BC57" s="191">
        <f t="shared" si="139"/>
        <v>49.99056115447658</v>
      </c>
      <c r="BD57" s="191">
        <f t="shared" si="139"/>
        <v>51.990183600655634</v>
      </c>
      <c r="BE57" s="191">
        <f t="shared" si="139"/>
        <v>54.069790944681863</v>
      </c>
      <c r="BF57" s="191">
        <f t="shared" si="139"/>
        <v>56.232582582469142</v>
      </c>
      <c r="BG57" s="191">
        <f t="shared" si="139"/>
        <v>58.481885885767909</v>
      </c>
      <c r="BH57" s="389">
        <f t="shared" si="145"/>
        <v>570.81108519861914</v>
      </c>
      <c r="BI57" s="191">
        <f t="shared" si="140"/>
        <v>65.712373595281036</v>
      </c>
      <c r="BJ57" s="191">
        <f t="shared" si="141"/>
        <v>65.712373595281036</v>
      </c>
      <c r="BK57" s="191">
        <f t="shared" si="141"/>
        <v>67.683744803139462</v>
      </c>
      <c r="BL57" s="191">
        <f t="shared" si="141"/>
        <v>67.683744803139462</v>
      </c>
      <c r="BM57" s="191">
        <f t="shared" si="141"/>
        <v>69.714257147233653</v>
      </c>
      <c r="BN57" s="191">
        <f t="shared" si="141"/>
        <v>69.714257147233653</v>
      </c>
      <c r="BO57" s="191">
        <f t="shared" si="141"/>
        <v>71.805684861650661</v>
      </c>
      <c r="BP57" s="191">
        <f t="shared" si="141"/>
        <v>71.805684861650661</v>
      </c>
      <c r="BQ57" s="191">
        <f t="shared" si="141"/>
        <v>73.959855407500186</v>
      </c>
      <c r="BR57" s="191">
        <f t="shared" si="141"/>
        <v>73.959855407500186</v>
      </c>
      <c r="BS57" s="191">
        <f t="shared" si="141"/>
        <v>76.178651069725191</v>
      </c>
      <c r="BT57" s="191">
        <f t="shared" si="141"/>
        <v>76.178651069725191</v>
      </c>
      <c r="BU57" s="389">
        <f t="shared" si="146"/>
        <v>850.10913376906046</v>
      </c>
      <c r="BV57" s="395"/>
      <c r="BW57" s="395"/>
      <c r="BX57" s="378"/>
      <c r="BY57" s="378"/>
      <c r="BZ57" s="378"/>
      <c r="CA57" s="378"/>
      <c r="CB57" s="378"/>
      <c r="CC57" s="378"/>
      <c r="CD57" s="378"/>
      <c r="CE57" s="378"/>
      <c r="CF57" s="378"/>
      <c r="CG57" s="378"/>
      <c r="CH57" s="378"/>
      <c r="CI57" s="378"/>
      <c r="CJ57" s="378"/>
      <c r="CK57" s="378"/>
      <c r="CL57" s="378"/>
      <c r="CM57" s="378"/>
      <c r="CN57" s="378"/>
      <c r="CO57" s="378"/>
    </row>
    <row r="58" spans="1:93" s="380" customFormat="1" ht="15.95" customHeight="1" x14ac:dyDescent="0.2">
      <c r="B58" s="398" t="s">
        <v>289</v>
      </c>
      <c r="C58" s="387"/>
      <c r="D58" s="387">
        <v>0.04</v>
      </c>
      <c r="E58" s="387">
        <v>0.06</v>
      </c>
      <c r="F58" s="387">
        <v>0.06</v>
      </c>
      <c r="G58" s="387">
        <v>0.06</v>
      </c>
      <c r="H58" s="384" t="s">
        <v>226</v>
      </c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8"/>
      <c r="V58" s="191">
        <f t="shared" si="134"/>
        <v>4.3634931116526161</v>
      </c>
      <c r="W58" s="191">
        <f t="shared" si="135"/>
        <v>4.8871122850509305</v>
      </c>
      <c r="X58" s="191">
        <f t="shared" si="135"/>
        <v>5.4735657592570428</v>
      </c>
      <c r="Y58" s="191">
        <f t="shared" si="135"/>
        <v>6.1303936503678891</v>
      </c>
      <c r="Z58" s="191">
        <f t="shared" si="135"/>
        <v>6.8660408884120363</v>
      </c>
      <c r="AA58" s="191">
        <f t="shared" si="135"/>
        <v>7.6899657950214815</v>
      </c>
      <c r="AB58" s="191">
        <f t="shared" si="135"/>
        <v>8.7665610063244905</v>
      </c>
      <c r="AC58" s="191">
        <f t="shared" si="135"/>
        <v>9.9938795472099198</v>
      </c>
      <c r="AD58" s="191">
        <f t="shared" si="135"/>
        <v>11.393022683819309</v>
      </c>
      <c r="AE58" s="191">
        <f t="shared" si="135"/>
        <v>12.988045859554013</v>
      </c>
      <c r="AF58" s="191">
        <f t="shared" si="135"/>
        <v>14.806372279891578</v>
      </c>
      <c r="AG58" s="191">
        <f t="shared" si="135"/>
        <v>16.879264399076401</v>
      </c>
      <c r="AH58" s="389">
        <f t="shared" si="143"/>
        <v>110.2377172656377</v>
      </c>
      <c r="AI58" s="191">
        <f t="shared" si="136"/>
        <v>34.180510408129713</v>
      </c>
      <c r="AJ58" s="191">
        <f t="shared" si="137"/>
        <v>36.914951240780091</v>
      </c>
      <c r="AK58" s="191">
        <f t="shared" si="137"/>
        <v>39.868147340042505</v>
      </c>
      <c r="AL58" s="191">
        <f t="shared" si="137"/>
        <v>43.057599127245908</v>
      </c>
      <c r="AM58" s="191">
        <f t="shared" si="137"/>
        <v>46.502207057425579</v>
      </c>
      <c r="AN58" s="191">
        <f t="shared" si="137"/>
        <v>50.222383622019628</v>
      </c>
      <c r="AO58" s="191">
        <f t="shared" si="137"/>
        <v>54.240174311781203</v>
      </c>
      <c r="AP58" s="191">
        <f t="shared" si="137"/>
        <v>58.579388256723696</v>
      </c>
      <c r="AQ58" s="191">
        <f t="shared" si="137"/>
        <v>63.265739317261605</v>
      </c>
      <c r="AR58" s="191">
        <f t="shared" si="137"/>
        <v>68.326998462642536</v>
      </c>
      <c r="AS58" s="191">
        <f t="shared" si="137"/>
        <v>73.793158339653942</v>
      </c>
      <c r="AT58" s="191">
        <f t="shared" si="137"/>
        <v>79.696611006826259</v>
      </c>
      <c r="AU58" s="389">
        <f t="shared" si="144"/>
        <v>648.64786849053269</v>
      </c>
      <c r="AV58" s="191">
        <f t="shared" si="138"/>
        <v>91.172922991809259</v>
      </c>
      <c r="AW58" s="191">
        <f t="shared" si="139"/>
        <v>94.819839911481623</v>
      </c>
      <c r="AX58" s="191">
        <f t="shared" si="139"/>
        <v>98.612633507940885</v>
      </c>
      <c r="AY58" s="191">
        <f t="shared" si="139"/>
        <v>102.55713884825852</v>
      </c>
      <c r="AZ58" s="191">
        <f t="shared" si="139"/>
        <v>106.65942440218885</v>
      </c>
      <c r="BA58" s="191">
        <f t="shared" si="139"/>
        <v>110.92580137827642</v>
      </c>
      <c r="BB58" s="191">
        <f t="shared" si="139"/>
        <v>115.36283343340747</v>
      </c>
      <c r="BC58" s="191">
        <f t="shared" si="139"/>
        <v>119.97734677074378</v>
      </c>
      <c r="BD58" s="191">
        <f t="shared" si="139"/>
        <v>124.77644064157352</v>
      </c>
      <c r="BE58" s="191">
        <f t="shared" si="139"/>
        <v>129.76749826723645</v>
      </c>
      <c r="BF58" s="191">
        <f t="shared" si="139"/>
        <v>134.95819819792592</v>
      </c>
      <c r="BG58" s="191">
        <f t="shared" si="139"/>
        <v>140.35652612584298</v>
      </c>
      <c r="BH58" s="389">
        <f t="shared" si="145"/>
        <v>1369.9466044766857</v>
      </c>
      <c r="BI58" s="191">
        <f t="shared" si="140"/>
        <v>157.70969662867446</v>
      </c>
      <c r="BJ58" s="191">
        <f t="shared" si="141"/>
        <v>157.70969662867446</v>
      </c>
      <c r="BK58" s="191">
        <f t="shared" si="141"/>
        <v>162.4409875275347</v>
      </c>
      <c r="BL58" s="191">
        <f t="shared" si="141"/>
        <v>162.4409875275347</v>
      </c>
      <c r="BM58" s="191">
        <f t="shared" si="141"/>
        <v>167.31421715336074</v>
      </c>
      <c r="BN58" s="191">
        <f t="shared" si="141"/>
        <v>167.31421715336074</v>
      </c>
      <c r="BO58" s="191">
        <f t="shared" si="141"/>
        <v>172.33364366796158</v>
      </c>
      <c r="BP58" s="191">
        <f t="shared" si="141"/>
        <v>172.33364366796158</v>
      </c>
      <c r="BQ58" s="191">
        <f t="shared" si="141"/>
        <v>177.50365297800045</v>
      </c>
      <c r="BR58" s="191">
        <f t="shared" si="141"/>
        <v>177.50365297800045</v>
      </c>
      <c r="BS58" s="191">
        <f t="shared" si="141"/>
        <v>182.82876256734045</v>
      </c>
      <c r="BT58" s="191">
        <f t="shared" si="141"/>
        <v>182.82876256734045</v>
      </c>
      <c r="BU58" s="389">
        <f t="shared" si="146"/>
        <v>2040.2619210457444</v>
      </c>
      <c r="BW58" s="395"/>
      <c r="BX58" s="378"/>
      <c r="BY58" s="378"/>
      <c r="BZ58" s="378"/>
      <c r="CA58" s="378"/>
      <c r="CB58" s="378"/>
      <c r="CC58" s="378"/>
      <c r="CD58" s="378"/>
      <c r="CE58" s="378"/>
      <c r="CF58" s="378"/>
      <c r="CG58" s="378"/>
      <c r="CH58" s="378"/>
      <c r="CI58" s="378"/>
      <c r="CJ58" s="378"/>
      <c r="CK58" s="378"/>
      <c r="CL58" s="378"/>
      <c r="CM58" s="378"/>
      <c r="CN58" s="378"/>
      <c r="CO58" s="378"/>
    </row>
    <row r="59" spans="1:93" s="380" customFormat="1" ht="15.95" customHeight="1" x14ac:dyDescent="0.2">
      <c r="B59" s="398" t="s">
        <v>290</v>
      </c>
      <c r="C59" s="387"/>
      <c r="D59" s="387">
        <v>0.1</v>
      </c>
      <c r="E59" s="387">
        <v>0.12</v>
      </c>
      <c r="F59" s="387">
        <v>0.12</v>
      </c>
      <c r="G59" s="387">
        <v>0.12</v>
      </c>
      <c r="H59" s="384" t="s">
        <v>226</v>
      </c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8"/>
      <c r="V59" s="191">
        <f t="shared" si="134"/>
        <v>10.90873277913154</v>
      </c>
      <c r="W59" s="191">
        <f t="shared" si="135"/>
        <v>12.217780712627327</v>
      </c>
      <c r="X59" s="191">
        <f t="shared" si="135"/>
        <v>13.683914398142608</v>
      </c>
      <c r="Y59" s="191">
        <f t="shared" si="135"/>
        <v>15.325984125919724</v>
      </c>
      <c r="Z59" s="191">
        <f t="shared" si="135"/>
        <v>17.165102221030093</v>
      </c>
      <c r="AA59" s="191">
        <f t="shared" si="135"/>
        <v>19.224914487553704</v>
      </c>
      <c r="AB59" s="191">
        <f t="shared" si="135"/>
        <v>21.916402515811228</v>
      </c>
      <c r="AC59" s="191">
        <f t="shared" si="135"/>
        <v>24.9846988680248</v>
      </c>
      <c r="AD59" s="191">
        <f t="shared" si="135"/>
        <v>28.482556709548273</v>
      </c>
      <c r="AE59" s="191">
        <f t="shared" si="135"/>
        <v>32.470114648885037</v>
      </c>
      <c r="AF59" s="191">
        <f t="shared" si="135"/>
        <v>37.015930699728948</v>
      </c>
      <c r="AG59" s="191">
        <f t="shared" si="135"/>
        <v>42.198160997691005</v>
      </c>
      <c r="AH59" s="389">
        <f t="shared" si="143"/>
        <v>275.59429316409432</v>
      </c>
      <c r="AI59" s="191">
        <f t="shared" si="136"/>
        <v>68.361020816259426</v>
      </c>
      <c r="AJ59" s="191">
        <f t="shared" si="137"/>
        <v>73.829902481560183</v>
      </c>
      <c r="AK59" s="191">
        <f t="shared" si="137"/>
        <v>79.73629468008501</v>
      </c>
      <c r="AL59" s="191">
        <f t="shared" si="137"/>
        <v>86.115198254491816</v>
      </c>
      <c r="AM59" s="191">
        <f t="shared" si="137"/>
        <v>93.004414114851159</v>
      </c>
      <c r="AN59" s="191">
        <f t="shared" si="137"/>
        <v>100.44476724403926</v>
      </c>
      <c r="AO59" s="191">
        <f t="shared" si="137"/>
        <v>108.48034862356241</v>
      </c>
      <c r="AP59" s="191">
        <f t="shared" si="137"/>
        <v>117.15877651344739</v>
      </c>
      <c r="AQ59" s="191">
        <f t="shared" si="137"/>
        <v>126.53147863452321</v>
      </c>
      <c r="AR59" s="191">
        <f t="shared" si="137"/>
        <v>136.65399692528507</v>
      </c>
      <c r="AS59" s="191">
        <f t="shared" si="137"/>
        <v>147.58631667930788</v>
      </c>
      <c r="AT59" s="191">
        <f t="shared" si="137"/>
        <v>159.39322201365252</v>
      </c>
      <c r="AU59" s="389">
        <f t="shared" si="144"/>
        <v>1297.2957369810654</v>
      </c>
      <c r="AV59" s="191">
        <f t="shared" si="138"/>
        <v>182.34584598361852</v>
      </c>
      <c r="AW59" s="191">
        <f t="shared" si="139"/>
        <v>189.63967982296325</v>
      </c>
      <c r="AX59" s="191">
        <f t="shared" si="139"/>
        <v>197.22526701588177</v>
      </c>
      <c r="AY59" s="191">
        <f t="shared" si="139"/>
        <v>205.11427769651704</v>
      </c>
      <c r="AZ59" s="191">
        <f t="shared" si="139"/>
        <v>213.31884880437769</v>
      </c>
      <c r="BA59" s="191">
        <f t="shared" si="139"/>
        <v>221.85160275655284</v>
      </c>
      <c r="BB59" s="191">
        <f t="shared" si="139"/>
        <v>230.72566686681495</v>
      </c>
      <c r="BC59" s="191">
        <f t="shared" si="139"/>
        <v>239.95469354148756</v>
      </c>
      <c r="BD59" s="191">
        <f t="shared" si="139"/>
        <v>249.55288128314703</v>
      </c>
      <c r="BE59" s="191">
        <f t="shared" si="139"/>
        <v>259.5349965344729</v>
      </c>
      <c r="BF59" s="191">
        <f t="shared" si="139"/>
        <v>269.91639639585185</v>
      </c>
      <c r="BG59" s="191">
        <f t="shared" si="139"/>
        <v>280.71305225168595</v>
      </c>
      <c r="BH59" s="389">
        <f t="shared" si="145"/>
        <v>2739.8932089533714</v>
      </c>
      <c r="BI59" s="191">
        <f t="shared" si="140"/>
        <v>315.41939325734893</v>
      </c>
      <c r="BJ59" s="191">
        <f t="shared" si="141"/>
        <v>315.41939325734893</v>
      </c>
      <c r="BK59" s="191">
        <f t="shared" si="141"/>
        <v>324.8819750550694</v>
      </c>
      <c r="BL59" s="191">
        <f t="shared" si="141"/>
        <v>324.8819750550694</v>
      </c>
      <c r="BM59" s="191">
        <f t="shared" si="141"/>
        <v>334.62843430672149</v>
      </c>
      <c r="BN59" s="191">
        <f t="shared" si="141"/>
        <v>334.62843430672149</v>
      </c>
      <c r="BO59" s="191">
        <f t="shared" si="141"/>
        <v>344.66728733592316</v>
      </c>
      <c r="BP59" s="191">
        <f t="shared" si="141"/>
        <v>344.66728733592316</v>
      </c>
      <c r="BQ59" s="191">
        <f t="shared" si="141"/>
        <v>355.00730595600089</v>
      </c>
      <c r="BR59" s="191">
        <f t="shared" si="141"/>
        <v>355.00730595600089</v>
      </c>
      <c r="BS59" s="191">
        <f t="shared" si="141"/>
        <v>365.6575251346809</v>
      </c>
      <c r="BT59" s="191">
        <f t="shared" si="141"/>
        <v>365.6575251346809</v>
      </c>
      <c r="BU59" s="389">
        <f t="shared" si="146"/>
        <v>4080.5238420914889</v>
      </c>
      <c r="BW59" s="395"/>
      <c r="BX59" s="378"/>
      <c r="BY59" s="378"/>
      <c r="BZ59" s="378"/>
      <c r="CA59" s="378"/>
      <c r="CB59" s="378"/>
      <c r="CC59" s="378"/>
      <c r="CD59" s="378"/>
      <c r="CE59" s="378"/>
      <c r="CF59" s="378"/>
      <c r="CG59" s="378"/>
      <c r="CH59" s="378"/>
      <c r="CI59" s="378"/>
      <c r="CJ59" s="378"/>
      <c r="CK59" s="378"/>
      <c r="CL59" s="378"/>
      <c r="CM59" s="378"/>
      <c r="CN59" s="378"/>
      <c r="CO59" s="378"/>
    </row>
    <row r="60" spans="1:93" s="380" customFormat="1" ht="15.95" customHeight="1" x14ac:dyDescent="0.2">
      <c r="B60" s="398" t="s">
        <v>288</v>
      </c>
      <c r="C60" s="387"/>
      <c r="D60" s="399">
        <v>1.4999999999999999E-2</v>
      </c>
      <c r="E60" s="387">
        <v>0.02</v>
      </c>
      <c r="F60" s="387">
        <v>0.02</v>
      </c>
      <c r="G60" s="387">
        <v>0.02</v>
      </c>
      <c r="H60" s="384" t="s">
        <v>226</v>
      </c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407"/>
      <c r="U60" s="408"/>
      <c r="V60" s="191">
        <f t="shared" si="134"/>
        <v>1.636309916869731</v>
      </c>
      <c r="W60" s="191">
        <f t="shared" si="135"/>
        <v>1.832667106894099</v>
      </c>
      <c r="X60" s="191">
        <f t="shared" si="135"/>
        <v>2.0525871597213912</v>
      </c>
      <c r="Y60" s="191">
        <f t="shared" si="135"/>
        <v>2.2988976188879584</v>
      </c>
      <c r="Z60" s="191">
        <f t="shared" si="135"/>
        <v>2.5747653331545135</v>
      </c>
      <c r="AA60" s="191">
        <f t="shared" si="135"/>
        <v>2.8837371731330554</v>
      </c>
      <c r="AB60" s="191">
        <f t="shared" si="135"/>
        <v>3.2874603773716835</v>
      </c>
      <c r="AC60" s="191">
        <f t="shared" si="135"/>
        <v>3.7477048302037197</v>
      </c>
      <c r="AD60" s="191">
        <f t="shared" si="135"/>
        <v>4.2723835064322406</v>
      </c>
      <c r="AE60" s="191">
        <f t="shared" si="135"/>
        <v>4.870517197332755</v>
      </c>
      <c r="AF60" s="191">
        <f t="shared" si="135"/>
        <v>5.5523896049593411</v>
      </c>
      <c r="AG60" s="191">
        <f t="shared" si="135"/>
        <v>6.32972414965365</v>
      </c>
      <c r="AH60" s="389">
        <f t="shared" si="143"/>
        <v>41.339143974614139</v>
      </c>
      <c r="AI60" s="191">
        <f t="shared" si="136"/>
        <v>11.393503469376572</v>
      </c>
      <c r="AJ60" s="191">
        <f t="shared" si="137"/>
        <v>12.304983746926698</v>
      </c>
      <c r="AK60" s="191">
        <f t="shared" si="137"/>
        <v>13.289382446680836</v>
      </c>
      <c r="AL60" s="191">
        <f t="shared" si="137"/>
        <v>14.352533042415303</v>
      </c>
      <c r="AM60" s="191">
        <f t="shared" si="137"/>
        <v>15.500735685808527</v>
      </c>
      <c r="AN60" s="191">
        <f t="shared" si="137"/>
        <v>16.74079454067321</v>
      </c>
      <c r="AO60" s="191">
        <f t="shared" si="137"/>
        <v>18.080058103927069</v>
      </c>
      <c r="AP60" s="191">
        <f t="shared" si="137"/>
        <v>19.526462752241233</v>
      </c>
      <c r="AQ60" s="191">
        <f t="shared" si="137"/>
        <v>21.088579772420534</v>
      </c>
      <c r="AR60" s="191">
        <f t="shared" si="137"/>
        <v>22.775666154214179</v>
      </c>
      <c r="AS60" s="191">
        <f t="shared" si="137"/>
        <v>24.597719446551313</v>
      </c>
      <c r="AT60" s="191">
        <f t="shared" si="137"/>
        <v>26.56553700227542</v>
      </c>
      <c r="AU60" s="389">
        <f t="shared" si="144"/>
        <v>216.2159561635109</v>
      </c>
      <c r="AV60" s="191">
        <f t="shared" si="138"/>
        <v>30.390974330603086</v>
      </c>
      <c r="AW60" s="191">
        <f t="shared" si="139"/>
        <v>31.606613303827206</v>
      </c>
      <c r="AX60" s="191">
        <f t="shared" si="139"/>
        <v>32.870877835980295</v>
      </c>
      <c r="AY60" s="191">
        <f t="shared" si="139"/>
        <v>34.185712949419511</v>
      </c>
      <c r="AZ60" s="191">
        <f t="shared" si="139"/>
        <v>35.553141467396287</v>
      </c>
      <c r="BA60" s="191">
        <f t="shared" si="139"/>
        <v>36.975267126092142</v>
      </c>
      <c r="BB60" s="191">
        <f t="shared" si="139"/>
        <v>38.454277811135825</v>
      </c>
      <c r="BC60" s="191">
        <f t="shared" si="139"/>
        <v>39.992448923581257</v>
      </c>
      <c r="BD60" s="191">
        <f t="shared" si="139"/>
        <v>41.59214688052451</v>
      </c>
      <c r="BE60" s="191">
        <f t="shared" si="139"/>
        <v>43.255832755745487</v>
      </c>
      <c r="BF60" s="191">
        <f t="shared" si="139"/>
        <v>44.986066065975308</v>
      </c>
      <c r="BG60" s="191">
        <f t="shared" si="139"/>
        <v>46.785508708614323</v>
      </c>
      <c r="BH60" s="389">
        <f t="shared" si="145"/>
        <v>456.6488681588952</v>
      </c>
      <c r="BI60" s="191">
        <f t="shared" si="140"/>
        <v>52.569898876224826</v>
      </c>
      <c r="BJ60" s="191">
        <f t="shared" si="141"/>
        <v>52.569898876224826</v>
      </c>
      <c r="BK60" s="191">
        <f t="shared" si="141"/>
        <v>54.146995842511572</v>
      </c>
      <c r="BL60" s="191">
        <f t="shared" si="141"/>
        <v>54.146995842511572</v>
      </c>
      <c r="BM60" s="191">
        <f t="shared" si="141"/>
        <v>55.771405717786919</v>
      </c>
      <c r="BN60" s="191">
        <f t="shared" si="141"/>
        <v>55.771405717786919</v>
      </c>
      <c r="BO60" s="191">
        <f t="shared" si="141"/>
        <v>57.444547889320532</v>
      </c>
      <c r="BP60" s="191">
        <f t="shared" si="141"/>
        <v>57.444547889320532</v>
      </c>
      <c r="BQ60" s="191">
        <f t="shared" si="141"/>
        <v>59.167884326000149</v>
      </c>
      <c r="BR60" s="191">
        <f t="shared" si="141"/>
        <v>59.167884326000149</v>
      </c>
      <c r="BS60" s="191">
        <f t="shared" si="141"/>
        <v>60.942920855780152</v>
      </c>
      <c r="BT60" s="191">
        <f t="shared" si="141"/>
        <v>60.942920855780152</v>
      </c>
      <c r="BU60" s="389">
        <f t="shared" si="146"/>
        <v>680.08730701524826</v>
      </c>
      <c r="BV60" s="395"/>
      <c r="BW60" s="395"/>
      <c r="BX60" s="378"/>
      <c r="BY60" s="378"/>
      <c r="BZ60" s="378"/>
      <c r="CA60" s="378"/>
      <c r="CB60" s="378"/>
      <c r="CC60" s="378"/>
      <c r="CD60" s="378"/>
      <c r="CE60" s="378"/>
      <c r="CF60" s="378"/>
      <c r="CG60" s="378"/>
      <c r="CH60" s="378"/>
      <c r="CI60" s="378"/>
      <c r="CJ60" s="378"/>
      <c r="CK60" s="378"/>
      <c r="CL60" s="378"/>
      <c r="CM60" s="378"/>
      <c r="CN60" s="378"/>
      <c r="CO60" s="378"/>
    </row>
    <row r="61" spans="1:93" s="380" customFormat="1" ht="15.95" customHeight="1" x14ac:dyDescent="0.2">
      <c r="B61" s="398" t="s">
        <v>291</v>
      </c>
      <c r="C61" s="404"/>
      <c r="D61" s="405">
        <v>3.5000000000000003E-2</v>
      </c>
      <c r="E61" s="404">
        <v>0.05</v>
      </c>
      <c r="F61" s="404">
        <v>0.05</v>
      </c>
      <c r="G61" s="404">
        <v>0.05</v>
      </c>
      <c r="H61" s="384" t="s">
        <v>226</v>
      </c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8"/>
      <c r="V61" s="191">
        <f t="shared" si="134"/>
        <v>3.8180564726960395</v>
      </c>
      <c r="W61" s="191">
        <f t="shared" si="135"/>
        <v>4.2762232494195649</v>
      </c>
      <c r="X61" s="191">
        <f t="shared" si="135"/>
        <v>4.7893700393499135</v>
      </c>
      <c r="Y61" s="191">
        <f t="shared" si="135"/>
        <v>5.3640944440719034</v>
      </c>
      <c r="Z61" s="191">
        <f t="shared" si="135"/>
        <v>6.0077857773605325</v>
      </c>
      <c r="AA61" s="191">
        <f t="shared" si="135"/>
        <v>6.7287200706437975</v>
      </c>
      <c r="AB61" s="191">
        <f t="shared" si="135"/>
        <v>7.6707408805339297</v>
      </c>
      <c r="AC61" s="191">
        <f t="shared" si="135"/>
        <v>8.7446446038086805</v>
      </c>
      <c r="AD61" s="191">
        <f t="shared" si="135"/>
        <v>9.9688948483418951</v>
      </c>
      <c r="AE61" s="191">
        <f t="shared" si="135"/>
        <v>11.364540127109763</v>
      </c>
      <c r="AF61" s="191">
        <f t="shared" si="135"/>
        <v>12.955575744905131</v>
      </c>
      <c r="AG61" s="191">
        <f t="shared" si="135"/>
        <v>14.769356349191852</v>
      </c>
      <c r="AH61" s="389">
        <f t="shared" si="143"/>
        <v>96.458002607433002</v>
      </c>
      <c r="AI61" s="191">
        <f t="shared" si="136"/>
        <v>28.483758673441429</v>
      </c>
      <c r="AJ61" s="191">
        <f t="shared" si="137"/>
        <v>30.762459367316747</v>
      </c>
      <c r="AK61" s="191">
        <f t="shared" si="137"/>
        <v>33.223456116702089</v>
      </c>
      <c r="AL61" s="191">
        <f t="shared" si="137"/>
        <v>35.881332606038256</v>
      </c>
      <c r="AM61" s="191">
        <f t="shared" si="137"/>
        <v>38.751839214521318</v>
      </c>
      <c r="AN61" s="191">
        <f t="shared" si="137"/>
        <v>41.851986351683024</v>
      </c>
      <c r="AO61" s="191">
        <f t="shared" si="137"/>
        <v>45.200145259817674</v>
      </c>
      <c r="AP61" s="191">
        <f t="shared" si="137"/>
        <v>48.816156880603081</v>
      </c>
      <c r="AQ61" s="191">
        <f t="shared" si="137"/>
        <v>52.72144943105134</v>
      </c>
      <c r="AR61" s="191">
        <f t="shared" si="137"/>
        <v>56.939165385535446</v>
      </c>
      <c r="AS61" s="191">
        <f t="shared" si="137"/>
        <v>61.494298616378288</v>
      </c>
      <c r="AT61" s="191">
        <f t="shared" si="137"/>
        <v>66.41384250568855</v>
      </c>
      <c r="AU61" s="389">
        <f t="shared" si="144"/>
        <v>540.53989040877718</v>
      </c>
      <c r="AV61" s="191">
        <f t="shared" si="138"/>
        <v>75.977435826507715</v>
      </c>
      <c r="AW61" s="191">
        <f t="shared" si="139"/>
        <v>79.016533259568021</v>
      </c>
      <c r="AX61" s="191">
        <f t="shared" si="139"/>
        <v>82.177194589950744</v>
      </c>
      <c r="AY61" s="191">
        <f t="shared" si="139"/>
        <v>85.46428237354877</v>
      </c>
      <c r="AZ61" s="191">
        <f t="shared" si="139"/>
        <v>88.882853668490725</v>
      </c>
      <c r="BA61" s="191">
        <f t="shared" si="139"/>
        <v>92.438167815230358</v>
      </c>
      <c r="BB61" s="191">
        <f t="shared" si="139"/>
        <v>96.135694527839576</v>
      </c>
      <c r="BC61" s="191">
        <f t="shared" si="139"/>
        <v>99.981122308953161</v>
      </c>
      <c r="BD61" s="191">
        <f t="shared" si="139"/>
        <v>103.98036720131127</v>
      </c>
      <c r="BE61" s="191">
        <f t="shared" si="139"/>
        <v>108.13958188936373</v>
      </c>
      <c r="BF61" s="191">
        <f t="shared" si="139"/>
        <v>112.46516516493828</v>
      </c>
      <c r="BG61" s="191">
        <f t="shared" si="139"/>
        <v>116.96377177153582</v>
      </c>
      <c r="BH61" s="389">
        <f t="shared" si="145"/>
        <v>1141.6221703972383</v>
      </c>
      <c r="BI61" s="191">
        <f t="shared" si="140"/>
        <v>131.42474719056207</v>
      </c>
      <c r="BJ61" s="191">
        <f t="shared" si="141"/>
        <v>131.42474719056207</v>
      </c>
      <c r="BK61" s="191">
        <f t="shared" si="141"/>
        <v>135.36748960627892</v>
      </c>
      <c r="BL61" s="191">
        <f t="shared" si="141"/>
        <v>135.36748960627892</v>
      </c>
      <c r="BM61" s="191">
        <f t="shared" si="141"/>
        <v>139.42851429446731</v>
      </c>
      <c r="BN61" s="191">
        <f t="shared" si="141"/>
        <v>139.42851429446731</v>
      </c>
      <c r="BO61" s="191">
        <f t="shared" si="141"/>
        <v>143.61136972330132</v>
      </c>
      <c r="BP61" s="191">
        <f t="shared" si="141"/>
        <v>143.61136972330132</v>
      </c>
      <c r="BQ61" s="191">
        <f t="shared" si="141"/>
        <v>147.91971081500037</v>
      </c>
      <c r="BR61" s="191">
        <f t="shared" si="141"/>
        <v>147.91971081500037</v>
      </c>
      <c r="BS61" s="191">
        <f t="shared" si="141"/>
        <v>152.35730213945038</v>
      </c>
      <c r="BT61" s="191">
        <f t="shared" si="141"/>
        <v>152.35730213945038</v>
      </c>
      <c r="BU61" s="389">
        <f t="shared" si="146"/>
        <v>1700.2182675381209</v>
      </c>
      <c r="BV61" s="395"/>
      <c r="BW61" s="395"/>
      <c r="BX61" s="378"/>
      <c r="BY61" s="378"/>
      <c r="BZ61" s="378"/>
      <c r="CA61" s="378"/>
      <c r="CB61" s="378"/>
      <c r="CC61" s="378"/>
      <c r="CD61" s="378"/>
      <c r="CE61" s="378"/>
      <c r="CF61" s="378"/>
      <c r="CG61" s="378"/>
      <c r="CH61" s="378"/>
      <c r="CI61" s="378"/>
      <c r="CJ61" s="378"/>
      <c r="CK61" s="378"/>
      <c r="CL61" s="378"/>
      <c r="CM61" s="378"/>
      <c r="CN61" s="378"/>
      <c r="CO61" s="378"/>
    </row>
    <row r="62" spans="1:93" s="380" customFormat="1" ht="15.95" customHeight="1" x14ac:dyDescent="0.2">
      <c r="B62" s="398" t="s">
        <v>290</v>
      </c>
      <c r="C62" s="455"/>
      <c r="D62" s="456">
        <v>8.5000000000000006E-2</v>
      </c>
      <c r="E62" s="455">
        <v>0.11</v>
      </c>
      <c r="F62" s="455">
        <v>0.11</v>
      </c>
      <c r="G62" s="455">
        <v>0.11</v>
      </c>
      <c r="H62" s="384" t="s">
        <v>226</v>
      </c>
      <c r="I62" s="407"/>
      <c r="J62" s="407"/>
      <c r="K62" s="407"/>
      <c r="L62" s="407"/>
      <c r="M62" s="407"/>
      <c r="N62" s="407"/>
      <c r="O62" s="407"/>
      <c r="P62" s="407"/>
      <c r="Q62" s="407"/>
      <c r="R62" s="407"/>
      <c r="S62" s="407"/>
      <c r="T62" s="407"/>
      <c r="U62" s="408"/>
      <c r="V62" s="191">
        <f t="shared" si="134"/>
        <v>9.2724228622618092</v>
      </c>
      <c r="W62" s="191">
        <f t="shared" si="135"/>
        <v>10.385113605733228</v>
      </c>
      <c r="X62" s="191">
        <f t="shared" si="135"/>
        <v>11.631327238421218</v>
      </c>
      <c r="Y62" s="191">
        <f t="shared" si="135"/>
        <v>13.027086507031765</v>
      </c>
      <c r="Z62" s="191">
        <f t="shared" si="135"/>
        <v>14.590336887875578</v>
      </c>
      <c r="AA62" s="191">
        <f t="shared" si="135"/>
        <v>16.341177314420651</v>
      </c>
      <c r="AB62" s="191">
        <f t="shared" si="135"/>
        <v>18.628942138439541</v>
      </c>
      <c r="AC62" s="191">
        <f t="shared" si="135"/>
        <v>21.236994037821081</v>
      </c>
      <c r="AD62" s="191">
        <f t="shared" si="135"/>
        <v>24.210173203116032</v>
      </c>
      <c r="AE62" s="191">
        <f t="shared" si="135"/>
        <v>27.599597451552281</v>
      </c>
      <c r="AF62" s="191">
        <f t="shared" si="135"/>
        <v>31.463541094769603</v>
      </c>
      <c r="AG62" s="191">
        <f t="shared" si="135"/>
        <v>35.868436848037355</v>
      </c>
      <c r="AH62" s="389">
        <f t="shared" si="143"/>
        <v>234.25514918948014</v>
      </c>
      <c r="AI62" s="191">
        <f t="shared" si="136"/>
        <v>62.664269081571142</v>
      </c>
      <c r="AJ62" s="191">
        <f t="shared" si="137"/>
        <v>67.677410608096835</v>
      </c>
      <c r="AK62" s="191">
        <f t="shared" si="137"/>
        <v>73.091603456744593</v>
      </c>
      <c r="AL62" s="191">
        <f t="shared" si="137"/>
        <v>78.938931733284164</v>
      </c>
      <c r="AM62" s="191">
        <f t="shared" si="137"/>
        <v>85.254046271946905</v>
      </c>
      <c r="AN62" s="191">
        <f t="shared" si="137"/>
        <v>92.074369973702659</v>
      </c>
      <c r="AO62" s="191">
        <f t="shared" si="137"/>
        <v>99.440319571598877</v>
      </c>
      <c r="AP62" s="191">
        <f t="shared" si="137"/>
        <v>107.39554513732678</v>
      </c>
      <c r="AQ62" s="191">
        <f t="shared" si="137"/>
        <v>115.98718874831295</v>
      </c>
      <c r="AR62" s="191">
        <f t="shared" si="137"/>
        <v>125.26616384817798</v>
      </c>
      <c r="AS62" s="191">
        <f t="shared" si="137"/>
        <v>135.28745695603223</v>
      </c>
      <c r="AT62" s="191">
        <f t="shared" si="137"/>
        <v>146.11045351251479</v>
      </c>
      <c r="AU62" s="389">
        <f t="shared" si="144"/>
        <v>1189.1877588993098</v>
      </c>
      <c r="AV62" s="191">
        <f t="shared" si="138"/>
        <v>167.15035881831696</v>
      </c>
      <c r="AW62" s="191">
        <f t="shared" si="139"/>
        <v>173.83637317104964</v>
      </c>
      <c r="AX62" s="191">
        <f t="shared" si="139"/>
        <v>180.78982809789161</v>
      </c>
      <c r="AY62" s="191">
        <f t="shared" si="139"/>
        <v>188.02142122180729</v>
      </c>
      <c r="AZ62" s="191">
        <f t="shared" si="139"/>
        <v>195.54227807067957</v>
      </c>
      <c r="BA62" s="191">
        <f t="shared" si="139"/>
        <v>203.36396919350676</v>
      </c>
      <c r="BB62" s="191">
        <f t="shared" si="139"/>
        <v>211.49852796124705</v>
      </c>
      <c r="BC62" s="191">
        <f t="shared" si="139"/>
        <v>219.95846907969693</v>
      </c>
      <c r="BD62" s="191">
        <f t="shared" si="139"/>
        <v>228.7568078428848</v>
      </c>
      <c r="BE62" s="191">
        <f t="shared" si="139"/>
        <v>237.90708015660019</v>
      </c>
      <c r="BF62" s="191">
        <f t="shared" si="139"/>
        <v>247.42336336286419</v>
      </c>
      <c r="BG62" s="191">
        <f t="shared" si="139"/>
        <v>257.32029789737879</v>
      </c>
      <c r="BH62" s="389">
        <f t="shared" si="145"/>
        <v>2511.5687748739238</v>
      </c>
      <c r="BI62" s="191">
        <f t="shared" si="140"/>
        <v>289.13444381923654</v>
      </c>
      <c r="BJ62" s="191">
        <f t="shared" si="141"/>
        <v>289.13444381923654</v>
      </c>
      <c r="BK62" s="191">
        <f t="shared" si="141"/>
        <v>297.80847713381365</v>
      </c>
      <c r="BL62" s="191">
        <f t="shared" si="141"/>
        <v>297.80847713381365</v>
      </c>
      <c r="BM62" s="191">
        <f t="shared" si="141"/>
        <v>306.74273144782808</v>
      </c>
      <c r="BN62" s="191">
        <f t="shared" si="141"/>
        <v>306.74273144782808</v>
      </c>
      <c r="BO62" s="191">
        <f t="shared" si="141"/>
        <v>315.94501339126293</v>
      </c>
      <c r="BP62" s="191">
        <f t="shared" si="141"/>
        <v>315.94501339126293</v>
      </c>
      <c r="BQ62" s="191">
        <f t="shared" si="141"/>
        <v>325.42336379300082</v>
      </c>
      <c r="BR62" s="191">
        <f t="shared" si="141"/>
        <v>325.42336379300082</v>
      </c>
      <c r="BS62" s="191">
        <f t="shared" si="141"/>
        <v>335.18606470679083</v>
      </c>
      <c r="BT62" s="191">
        <f t="shared" si="141"/>
        <v>335.18606470679083</v>
      </c>
      <c r="BU62" s="389">
        <f t="shared" si="146"/>
        <v>3740.4801885838651</v>
      </c>
      <c r="BV62" s="395"/>
      <c r="BW62" s="395"/>
      <c r="BX62" s="378"/>
      <c r="BY62" s="378"/>
      <c r="BZ62" s="378"/>
      <c r="CA62" s="378"/>
      <c r="CB62" s="378"/>
      <c r="CC62" s="378"/>
      <c r="CD62" s="378"/>
      <c r="CE62" s="378"/>
      <c r="CF62" s="378"/>
      <c r="CG62" s="378"/>
      <c r="CH62" s="378"/>
      <c r="CI62" s="378"/>
      <c r="CJ62" s="378"/>
      <c r="CK62" s="378"/>
      <c r="CL62" s="378"/>
      <c r="CM62" s="378"/>
      <c r="CN62" s="378"/>
      <c r="CO62" s="378"/>
    </row>
    <row r="63" spans="1:93" s="380" customFormat="1" ht="15.95" customHeight="1" x14ac:dyDescent="0.2">
      <c r="C63" s="454">
        <f>SUM(C50:C62)</f>
        <v>1</v>
      </c>
      <c r="D63" s="454">
        <f>SUM(D50:D62)</f>
        <v>1.0000000000000002</v>
      </c>
      <c r="E63" s="454">
        <f>SUM(E50:E62)</f>
        <v>1</v>
      </c>
      <c r="F63" s="454">
        <f>SUM(F50:F62)</f>
        <v>1</v>
      </c>
      <c r="G63" s="454">
        <f>SUM(G50:G62)</f>
        <v>1</v>
      </c>
      <c r="H63" s="384" t="s">
        <v>226</v>
      </c>
      <c r="I63" s="186">
        <f t="shared" ref="I63:T63" si="147">SUM(I50:I61)</f>
        <v>21</v>
      </c>
      <c r="J63" s="186">
        <f t="shared" si="147"/>
        <v>23.520000000000003</v>
      </c>
      <c r="K63" s="186">
        <f t="shared" si="147"/>
        <v>26.342400000000005</v>
      </c>
      <c r="L63" s="186">
        <f t="shared" si="147"/>
        <v>29.503488000000004</v>
      </c>
      <c r="M63" s="186">
        <f t="shared" si="147"/>
        <v>33.043906560000011</v>
      </c>
      <c r="N63" s="186">
        <f t="shared" si="147"/>
        <v>37.009175347200014</v>
      </c>
      <c r="O63" s="186">
        <f t="shared" si="147"/>
        <v>41.450276388864012</v>
      </c>
      <c r="P63" s="186">
        <f t="shared" si="147"/>
        <v>46.424309555527699</v>
      </c>
      <c r="Q63" s="186">
        <f t="shared" si="147"/>
        <v>51.995226702191033</v>
      </c>
      <c r="R63" s="186">
        <f t="shared" si="147"/>
        <v>58.234653906453943</v>
      </c>
      <c r="S63" s="186">
        <f t="shared" si="147"/>
        <v>65.222812375228429</v>
      </c>
      <c r="T63" s="186">
        <f t="shared" si="147"/>
        <v>73.049549860255851</v>
      </c>
      <c r="U63" s="389">
        <f t="shared" ref="U63" si="148">SUM(I63:T63)</f>
        <v>506.79579869572103</v>
      </c>
      <c r="V63" s="186">
        <f t="shared" ref="V63:AG63" si="149">SUM(V50:V61)</f>
        <v>99.814904929053611</v>
      </c>
      <c r="W63" s="186">
        <f t="shared" si="149"/>
        <v>111.79269352054004</v>
      </c>
      <c r="X63" s="186">
        <f t="shared" si="149"/>
        <v>125.20781674300488</v>
      </c>
      <c r="Y63" s="186">
        <f t="shared" si="149"/>
        <v>140.23275475216548</v>
      </c>
      <c r="Z63" s="186">
        <f t="shared" si="149"/>
        <v>157.06068532242534</v>
      </c>
      <c r="AA63" s="186">
        <f t="shared" si="149"/>
        <v>175.90796756111641</v>
      </c>
      <c r="AB63" s="186">
        <f t="shared" si="149"/>
        <v>200.5350830196727</v>
      </c>
      <c r="AC63" s="186">
        <f t="shared" si="149"/>
        <v>228.60999464242695</v>
      </c>
      <c r="AD63" s="186">
        <f t="shared" si="149"/>
        <v>260.61539389236668</v>
      </c>
      <c r="AE63" s="186">
        <f t="shared" si="149"/>
        <v>297.10154903729801</v>
      </c>
      <c r="AF63" s="186">
        <f t="shared" si="149"/>
        <v>338.69576590251978</v>
      </c>
      <c r="AG63" s="186">
        <f t="shared" si="149"/>
        <v>386.11317312887275</v>
      </c>
      <c r="AH63" s="389">
        <f t="shared" ref="AH63" si="150">SUM(V63:AG63)</f>
        <v>2521.6877824514627</v>
      </c>
      <c r="AI63" s="186">
        <f t="shared" ref="AI63:AT63" si="151">SUM(AI50:AI61)</f>
        <v>507.01090438725748</v>
      </c>
      <c r="AJ63" s="186">
        <f t="shared" si="151"/>
        <v>547.5717767382381</v>
      </c>
      <c r="AK63" s="186">
        <f t="shared" si="151"/>
        <v>591.37751887729723</v>
      </c>
      <c r="AL63" s="186">
        <f t="shared" si="151"/>
        <v>638.68772038748102</v>
      </c>
      <c r="AM63" s="186">
        <f t="shared" si="151"/>
        <v>689.78273801847945</v>
      </c>
      <c r="AN63" s="186">
        <f t="shared" si="151"/>
        <v>744.9653570599578</v>
      </c>
      <c r="AO63" s="186">
        <f t="shared" si="151"/>
        <v>804.56258562475455</v>
      </c>
      <c r="AP63" s="186">
        <f t="shared" si="151"/>
        <v>868.92759247473498</v>
      </c>
      <c r="AQ63" s="186">
        <f t="shared" si="151"/>
        <v>938.44179987271377</v>
      </c>
      <c r="AR63" s="186">
        <f t="shared" si="151"/>
        <v>1013.5171438625309</v>
      </c>
      <c r="AS63" s="186">
        <f t="shared" si="151"/>
        <v>1094.5985153715335</v>
      </c>
      <c r="AT63" s="186">
        <f t="shared" si="151"/>
        <v>1182.1663966012561</v>
      </c>
      <c r="AU63" s="389">
        <f t="shared" ref="AU63" si="152">SUM(AI63:AT63)</f>
        <v>9621.6100492762362</v>
      </c>
      <c r="AV63" s="186">
        <f t="shared" ref="AV63:BG63" si="153">SUM(AV50:AV61)</f>
        <v>1352.3983577118372</v>
      </c>
      <c r="AW63" s="186">
        <f t="shared" si="153"/>
        <v>1406.4942920203109</v>
      </c>
      <c r="AX63" s="186">
        <f t="shared" si="153"/>
        <v>1462.7540637011232</v>
      </c>
      <c r="AY63" s="186">
        <f t="shared" si="153"/>
        <v>1521.2642262491681</v>
      </c>
      <c r="AZ63" s="186">
        <f t="shared" si="153"/>
        <v>1582.1147952991348</v>
      </c>
      <c r="BA63" s="186">
        <f t="shared" si="153"/>
        <v>1645.3993871111004</v>
      </c>
      <c r="BB63" s="186">
        <f t="shared" si="153"/>
        <v>1711.2153625955443</v>
      </c>
      <c r="BC63" s="186">
        <f t="shared" si="153"/>
        <v>1779.6639770993659</v>
      </c>
      <c r="BD63" s="186">
        <f t="shared" si="153"/>
        <v>1850.8505361833409</v>
      </c>
      <c r="BE63" s="186">
        <f t="shared" si="153"/>
        <v>1924.8845576306742</v>
      </c>
      <c r="BF63" s="186">
        <f t="shared" si="153"/>
        <v>2001.8799399359011</v>
      </c>
      <c r="BG63" s="186">
        <f t="shared" si="153"/>
        <v>2081.9551375333376</v>
      </c>
      <c r="BH63" s="389">
        <f t="shared" ref="BH63" si="154">SUM(AV63:BG63)</f>
        <v>20320.874633070838</v>
      </c>
      <c r="BI63" s="186">
        <f t="shared" ref="BI63:BT63" si="155">SUM(BI50:BI61)</f>
        <v>2339.3604999920044</v>
      </c>
      <c r="BJ63" s="186">
        <f t="shared" si="155"/>
        <v>2339.3604999920044</v>
      </c>
      <c r="BK63" s="186">
        <f t="shared" si="155"/>
        <v>2409.5413149917645</v>
      </c>
      <c r="BL63" s="186">
        <f t="shared" si="155"/>
        <v>2409.5413149917645</v>
      </c>
      <c r="BM63" s="186">
        <f t="shared" si="155"/>
        <v>2481.8275544415178</v>
      </c>
      <c r="BN63" s="186">
        <f t="shared" si="155"/>
        <v>2481.8275544415178</v>
      </c>
      <c r="BO63" s="186">
        <f t="shared" si="155"/>
        <v>2556.2823810747632</v>
      </c>
      <c r="BP63" s="186">
        <f t="shared" si="155"/>
        <v>2556.2823810747632</v>
      </c>
      <c r="BQ63" s="186">
        <f t="shared" si="155"/>
        <v>2632.9708525070064</v>
      </c>
      <c r="BR63" s="186">
        <f t="shared" si="155"/>
        <v>2632.9708525070064</v>
      </c>
      <c r="BS63" s="186">
        <f t="shared" si="155"/>
        <v>2711.9599780822168</v>
      </c>
      <c r="BT63" s="186">
        <f t="shared" si="155"/>
        <v>2711.9599780822168</v>
      </c>
      <c r="BU63" s="389">
        <f t="shared" ref="BU63" si="156">SUM(BI63:BT63)</f>
        <v>30263.885162178543</v>
      </c>
      <c r="BV63" s="395"/>
      <c r="BW63" s="395"/>
      <c r="BX63" s="396"/>
      <c r="BY63" s="378"/>
      <c r="BZ63" s="378"/>
      <c r="CA63" s="378"/>
      <c r="CB63" s="378"/>
      <c r="CC63" s="378"/>
      <c r="CD63" s="378"/>
      <c r="CE63" s="378"/>
      <c r="CF63" s="378"/>
      <c r="CG63" s="378"/>
      <c r="CH63" s="378"/>
      <c r="CI63" s="378"/>
      <c r="CJ63" s="378"/>
      <c r="CK63" s="378"/>
      <c r="CL63" s="378"/>
      <c r="CM63" s="378"/>
      <c r="CN63" s="378"/>
      <c r="CO63" s="378"/>
    </row>
    <row r="64" spans="1:93" s="380" customFormat="1" ht="15.95" customHeight="1" x14ac:dyDescent="0.2">
      <c r="C64" s="396"/>
      <c r="D64" s="396"/>
      <c r="E64" s="396"/>
      <c r="F64" s="396"/>
      <c r="G64" s="396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389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389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389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389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389"/>
      <c r="BV64" s="395"/>
      <c r="BW64" s="395"/>
      <c r="BX64" s="396"/>
      <c r="BY64" s="378"/>
      <c r="BZ64" s="378"/>
      <c r="CA64" s="378"/>
      <c r="CB64" s="378"/>
      <c r="CC64" s="378"/>
      <c r="CD64" s="378"/>
      <c r="CE64" s="378"/>
      <c r="CF64" s="378"/>
      <c r="CG64" s="378"/>
      <c r="CH64" s="378"/>
      <c r="CI64" s="378"/>
      <c r="CJ64" s="378"/>
      <c r="CK64" s="378"/>
      <c r="CL64" s="378"/>
      <c r="CM64" s="378"/>
      <c r="CN64" s="378"/>
      <c r="CO64" s="378"/>
    </row>
    <row r="65" spans="1:93" s="380" customFormat="1" ht="15.95" customHeight="1" x14ac:dyDescent="0.2">
      <c r="B65" s="394" t="s">
        <v>260</v>
      </c>
      <c r="C65" s="382"/>
      <c r="D65" s="382"/>
      <c r="E65" s="382"/>
      <c r="F65" s="382"/>
      <c r="G65" s="383"/>
      <c r="H65" s="384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389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389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389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389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9"/>
      <c r="BV65" s="395"/>
      <c r="BW65" s="395"/>
      <c r="BX65" s="396"/>
      <c r="BY65" s="378"/>
      <c r="BZ65" s="378"/>
      <c r="CA65" s="378"/>
      <c r="CB65" s="378"/>
      <c r="CC65" s="378"/>
      <c r="CD65" s="378"/>
      <c r="CE65" s="378"/>
      <c r="CF65" s="378"/>
      <c r="CG65" s="378"/>
      <c r="CH65" s="378"/>
      <c r="CI65" s="378"/>
      <c r="CJ65" s="378"/>
      <c r="CK65" s="378"/>
      <c r="CL65" s="378"/>
      <c r="CM65" s="378"/>
      <c r="CN65" s="378"/>
      <c r="CO65" s="378"/>
    </row>
    <row r="66" spans="1:93" s="380" customFormat="1" ht="15.95" customHeight="1" x14ac:dyDescent="0.2">
      <c r="A66" s="386"/>
      <c r="B66" s="381" t="s">
        <v>261</v>
      </c>
      <c r="C66" s="455">
        <v>0.12</v>
      </c>
      <c r="D66" s="459">
        <v>0.14000000000000001</v>
      </c>
      <c r="E66" s="459">
        <v>0.08</v>
      </c>
      <c r="F66" s="459">
        <v>0.04</v>
      </c>
      <c r="G66" s="459">
        <v>0.03</v>
      </c>
      <c r="H66" s="384" t="s">
        <v>168</v>
      </c>
      <c r="I66" s="191">
        <v>4</v>
      </c>
      <c r="J66" s="191">
        <f t="shared" ref="J66:T66" si="157">I66*(1+$C66)</f>
        <v>4.4800000000000004</v>
      </c>
      <c r="K66" s="191">
        <f t="shared" si="157"/>
        <v>5.0176000000000007</v>
      </c>
      <c r="L66" s="191">
        <f t="shared" si="157"/>
        <v>5.6197120000000016</v>
      </c>
      <c r="M66" s="191">
        <f t="shared" si="157"/>
        <v>6.2940774400000024</v>
      </c>
      <c r="N66" s="191">
        <f t="shared" si="157"/>
        <v>7.0493667328000029</v>
      </c>
      <c r="O66" s="191">
        <f t="shared" si="157"/>
        <v>7.8952907407360042</v>
      </c>
      <c r="P66" s="191">
        <f t="shared" si="157"/>
        <v>8.8427256296243257</v>
      </c>
      <c r="Q66" s="191">
        <f t="shared" si="157"/>
        <v>9.9038527051792453</v>
      </c>
      <c r="R66" s="191">
        <f t="shared" si="157"/>
        <v>11.092315029800757</v>
      </c>
      <c r="S66" s="191">
        <f t="shared" si="157"/>
        <v>12.423392833376848</v>
      </c>
      <c r="T66" s="191">
        <f t="shared" si="157"/>
        <v>13.914199973382072</v>
      </c>
      <c r="U66" s="389">
        <f t="shared" ref="U66:U67" si="158">SUM(I67:T67)</f>
        <v>965.32533084899273</v>
      </c>
      <c r="V66" s="191">
        <f>T66*(1+$C66)</f>
        <v>15.583903970187922</v>
      </c>
      <c r="W66" s="191">
        <f>V66*(1+$C66)</f>
        <v>17.453972446610475</v>
      </c>
      <c r="X66" s="191">
        <f>W66*(1+$C66)</f>
        <v>19.548449140203733</v>
      </c>
      <c r="Y66" s="191">
        <f>X66*(1+$C66)</f>
        <v>21.894263037028182</v>
      </c>
      <c r="Z66" s="191">
        <f>Y66*(1+$C66)</f>
        <v>24.521574601471567</v>
      </c>
      <c r="AA66" s="191">
        <f>Z66*(1+$C66)</f>
        <v>27.464163553648156</v>
      </c>
      <c r="AB66" s="191">
        <f t="shared" ref="AB66:AG66" si="159">AA66*(1+$D66)</f>
        <v>31.309146451158902</v>
      </c>
      <c r="AC66" s="191">
        <f t="shared" si="159"/>
        <v>35.692426954321149</v>
      </c>
      <c r="AD66" s="191">
        <f t="shared" si="159"/>
        <v>40.689366727926114</v>
      </c>
      <c r="AE66" s="191">
        <f t="shared" si="159"/>
        <v>46.385878069835776</v>
      </c>
      <c r="AF66" s="191">
        <f t="shared" si="159"/>
        <v>52.879900999612794</v>
      </c>
      <c r="AG66" s="191">
        <f t="shared" si="159"/>
        <v>60.283087139558589</v>
      </c>
      <c r="AH66" s="389">
        <f t="shared" ref="AH66" si="160">SUM(V66:AG66)</f>
        <v>393.70613309156334</v>
      </c>
      <c r="AI66" s="191">
        <f>AG66*(1+$E66)</f>
        <v>65.105734110723276</v>
      </c>
      <c r="AJ66" s="191">
        <f t="shared" ref="AJ66:AT66" si="161">AI66*(1+$E66)</f>
        <v>70.314192839581139</v>
      </c>
      <c r="AK66" s="191">
        <f t="shared" si="161"/>
        <v>75.939328266747637</v>
      </c>
      <c r="AL66" s="191">
        <f t="shared" si="161"/>
        <v>82.014474528087447</v>
      </c>
      <c r="AM66" s="191">
        <f t="shared" si="161"/>
        <v>88.575632490334442</v>
      </c>
      <c r="AN66" s="191">
        <f t="shared" si="161"/>
        <v>95.661683089561208</v>
      </c>
      <c r="AO66" s="191">
        <f t="shared" si="161"/>
        <v>103.31461773672611</v>
      </c>
      <c r="AP66" s="191">
        <f t="shared" si="161"/>
        <v>111.57978715566421</v>
      </c>
      <c r="AQ66" s="191">
        <f t="shared" si="161"/>
        <v>120.50617012811735</v>
      </c>
      <c r="AR66" s="191">
        <f t="shared" si="161"/>
        <v>130.14666373836675</v>
      </c>
      <c r="AS66" s="191">
        <f t="shared" si="161"/>
        <v>140.55839683743611</v>
      </c>
      <c r="AT66" s="191">
        <f t="shared" si="161"/>
        <v>151.803068584431</v>
      </c>
      <c r="AU66" s="389">
        <f t="shared" ref="AU66" si="162">SUM(AI66:AT66)</f>
        <v>1235.5197495057766</v>
      </c>
      <c r="AV66" s="191">
        <f>AT66*(1+$F66)</f>
        <v>157.87519132780824</v>
      </c>
      <c r="AW66" s="191">
        <f t="shared" ref="AW66:BG66" si="163">AV66*(1+$F66)</f>
        <v>164.19019898092057</v>
      </c>
      <c r="AX66" s="191">
        <f t="shared" si="163"/>
        <v>170.75780694015739</v>
      </c>
      <c r="AY66" s="191">
        <f t="shared" si="163"/>
        <v>177.5881192177637</v>
      </c>
      <c r="AZ66" s="191">
        <f t="shared" si="163"/>
        <v>184.69164398647425</v>
      </c>
      <c r="BA66" s="191">
        <f t="shared" si="163"/>
        <v>192.07930974593322</v>
      </c>
      <c r="BB66" s="191">
        <f t="shared" si="163"/>
        <v>199.76248213577054</v>
      </c>
      <c r="BC66" s="191">
        <f t="shared" si="163"/>
        <v>207.75298142120135</v>
      </c>
      <c r="BD66" s="191">
        <f t="shared" si="163"/>
        <v>216.06310067804941</v>
      </c>
      <c r="BE66" s="191">
        <f t="shared" si="163"/>
        <v>224.7056247051714</v>
      </c>
      <c r="BF66" s="191">
        <f t="shared" si="163"/>
        <v>233.69384969337827</v>
      </c>
      <c r="BG66" s="191">
        <f t="shared" si="163"/>
        <v>243.0416036811134</v>
      </c>
      <c r="BH66" s="389">
        <f t="shared" ref="BH66" si="164">SUM(AV66:BG66)</f>
        <v>2372.2019125137417</v>
      </c>
      <c r="BI66" s="191">
        <f>BG66*(1+$G66)</f>
        <v>250.3328517915468</v>
      </c>
      <c r="BJ66" s="191">
        <f>BG66*(1+$G66)</f>
        <v>250.3328517915468</v>
      </c>
      <c r="BK66" s="191">
        <f t="shared" ref="BK66" si="165">BI66*(1+$G66)</f>
        <v>257.84283734529322</v>
      </c>
      <c r="BL66" s="191">
        <f t="shared" ref="BL66" si="166">BJ66*(1+$G66)</f>
        <v>257.84283734529322</v>
      </c>
      <c r="BM66" s="191">
        <f t="shared" ref="BM66" si="167">BK66*(1+$G66)</f>
        <v>265.57812246565203</v>
      </c>
      <c r="BN66" s="191">
        <f t="shared" ref="BN66" si="168">BL66*(1+$G66)</f>
        <v>265.57812246565203</v>
      </c>
      <c r="BO66" s="191">
        <f t="shared" ref="BO66" si="169">BM66*(1+$G66)</f>
        <v>273.54546613962162</v>
      </c>
      <c r="BP66" s="191">
        <f t="shared" ref="BP66" si="170">BN66*(1+$G66)</f>
        <v>273.54546613962162</v>
      </c>
      <c r="BQ66" s="191">
        <f t="shared" ref="BQ66" si="171">BO66*(1+$G66)</f>
        <v>281.75183012381029</v>
      </c>
      <c r="BR66" s="191">
        <f t="shared" ref="BR66" si="172">BP66*(1+$G66)</f>
        <v>281.75183012381029</v>
      </c>
      <c r="BS66" s="191">
        <f t="shared" ref="BS66" si="173">BQ66*(1+$G66)</f>
        <v>290.20438502752461</v>
      </c>
      <c r="BT66" s="191">
        <f t="shared" ref="BT66" si="174">BR66*(1+$G66)</f>
        <v>290.20438502752461</v>
      </c>
      <c r="BU66" s="389">
        <f>BT66</f>
        <v>290.20438502752461</v>
      </c>
      <c r="BV66" s="395"/>
      <c r="BW66" s="395"/>
      <c r="BX66" s="396"/>
      <c r="BY66" s="378"/>
      <c r="BZ66" s="378"/>
      <c r="CA66" s="378"/>
      <c r="CB66" s="378"/>
      <c r="CC66" s="378"/>
      <c r="CD66" s="378"/>
      <c r="CE66" s="378"/>
      <c r="CF66" s="378"/>
      <c r="CG66" s="378"/>
      <c r="CH66" s="378"/>
      <c r="CI66" s="378"/>
      <c r="CJ66" s="378"/>
      <c r="CK66" s="378"/>
      <c r="CL66" s="378"/>
      <c r="CM66" s="378"/>
      <c r="CN66" s="378"/>
      <c r="CO66" s="378"/>
    </row>
    <row r="67" spans="1:93" s="380" customFormat="1" ht="15.95" customHeight="1" x14ac:dyDescent="0.2">
      <c r="A67" s="386"/>
      <c r="B67" s="409" t="s">
        <v>261</v>
      </c>
      <c r="C67" s="457">
        <v>10</v>
      </c>
      <c r="D67" s="457">
        <v>11</v>
      </c>
      <c r="E67" s="457">
        <v>12</v>
      </c>
      <c r="F67" s="457">
        <v>13</v>
      </c>
      <c r="G67" s="458">
        <v>13.5</v>
      </c>
      <c r="H67" s="384" t="s">
        <v>204</v>
      </c>
      <c r="I67" s="191">
        <f>I66*$C$67</f>
        <v>40</v>
      </c>
      <c r="J67" s="191">
        <f t="shared" ref="J67:T67" si="175">J66*$C$67</f>
        <v>44.800000000000004</v>
      </c>
      <c r="K67" s="191">
        <f t="shared" si="175"/>
        <v>50.176000000000009</v>
      </c>
      <c r="L67" s="191">
        <f t="shared" si="175"/>
        <v>56.197120000000012</v>
      </c>
      <c r="M67" s="191">
        <f t="shared" si="175"/>
        <v>62.940774400000024</v>
      </c>
      <c r="N67" s="191">
        <f t="shared" si="175"/>
        <v>70.493667328000029</v>
      </c>
      <c r="O67" s="191">
        <f t="shared" si="175"/>
        <v>78.952907407360044</v>
      </c>
      <c r="P67" s="191">
        <f t="shared" si="175"/>
        <v>88.427256296243257</v>
      </c>
      <c r="Q67" s="191">
        <f t="shared" si="175"/>
        <v>99.038527051792457</v>
      </c>
      <c r="R67" s="191">
        <f t="shared" si="175"/>
        <v>110.92315029800757</v>
      </c>
      <c r="S67" s="191">
        <f t="shared" si="175"/>
        <v>124.23392833376849</v>
      </c>
      <c r="T67" s="191">
        <f t="shared" si="175"/>
        <v>139.14199973382071</v>
      </c>
      <c r="U67" s="389">
        <f t="shared" si="158"/>
        <v>96.532533084899271</v>
      </c>
      <c r="V67" s="191">
        <f>V66*$D$67</f>
        <v>171.42294367206713</v>
      </c>
      <c r="W67" s="191">
        <f t="shared" ref="W67:AG67" si="176">W66*$D$67</f>
        <v>191.99369691271522</v>
      </c>
      <c r="X67" s="191">
        <f t="shared" si="176"/>
        <v>215.03294054224105</v>
      </c>
      <c r="Y67" s="191">
        <f t="shared" si="176"/>
        <v>240.83689340731001</v>
      </c>
      <c r="Z67" s="191">
        <f t="shared" si="176"/>
        <v>269.73732061618722</v>
      </c>
      <c r="AA67" s="191">
        <f t="shared" si="176"/>
        <v>302.10579909012972</v>
      </c>
      <c r="AB67" s="191">
        <f t="shared" si="176"/>
        <v>344.40061096274792</v>
      </c>
      <c r="AC67" s="191">
        <f t="shared" si="176"/>
        <v>392.61669649753264</v>
      </c>
      <c r="AD67" s="191">
        <f t="shared" si="176"/>
        <v>447.58303400718728</v>
      </c>
      <c r="AE67" s="191">
        <f t="shared" si="176"/>
        <v>510.24465876819352</v>
      </c>
      <c r="AF67" s="191">
        <f t="shared" si="176"/>
        <v>581.67891099574069</v>
      </c>
      <c r="AG67" s="191">
        <f t="shared" si="176"/>
        <v>663.11395853514443</v>
      </c>
      <c r="AH67" s="389">
        <f t="shared" ref="AH67:AH68" si="177">SUM(V67:AG67)</f>
        <v>4330.7674640071973</v>
      </c>
      <c r="AI67" s="191">
        <f>AI66*$E$67</f>
        <v>781.26880932867925</v>
      </c>
      <c r="AJ67" s="191">
        <f t="shared" ref="AJ67:AT67" si="178">AJ66*$E$67</f>
        <v>843.77031407497361</v>
      </c>
      <c r="AK67" s="191">
        <f t="shared" si="178"/>
        <v>911.2719392009717</v>
      </c>
      <c r="AL67" s="191">
        <f t="shared" si="178"/>
        <v>984.17369433704937</v>
      </c>
      <c r="AM67" s="191">
        <f t="shared" si="178"/>
        <v>1062.9075898840133</v>
      </c>
      <c r="AN67" s="191">
        <f t="shared" si="178"/>
        <v>1147.9401970747344</v>
      </c>
      <c r="AO67" s="191">
        <f t="shared" si="178"/>
        <v>1239.7754128407132</v>
      </c>
      <c r="AP67" s="191">
        <f t="shared" si="178"/>
        <v>1338.9574458679704</v>
      </c>
      <c r="AQ67" s="191">
        <f t="shared" si="178"/>
        <v>1446.0740415374082</v>
      </c>
      <c r="AR67" s="191">
        <f t="shared" si="178"/>
        <v>1561.7599648604009</v>
      </c>
      <c r="AS67" s="191">
        <f t="shared" si="178"/>
        <v>1686.7007620492332</v>
      </c>
      <c r="AT67" s="191">
        <f t="shared" si="178"/>
        <v>1821.636823013172</v>
      </c>
      <c r="AU67" s="389">
        <f t="shared" ref="AU67:AU68" si="179">SUM(AI67:AT67)</f>
        <v>14826.236994069319</v>
      </c>
      <c r="AV67" s="191">
        <f>AV66*$F$67</f>
        <v>2052.3774872615072</v>
      </c>
      <c r="AW67" s="191">
        <f t="shared" ref="AW67:BG67" si="180">AW66*$F$67</f>
        <v>2134.4725867519674</v>
      </c>
      <c r="AX67" s="191">
        <f t="shared" si="180"/>
        <v>2219.8514902220463</v>
      </c>
      <c r="AY67" s="191">
        <f t="shared" si="180"/>
        <v>2308.6455498309283</v>
      </c>
      <c r="AZ67" s="191">
        <f t="shared" si="180"/>
        <v>2400.9913718241651</v>
      </c>
      <c r="BA67" s="191">
        <f t="shared" si="180"/>
        <v>2497.0310266971319</v>
      </c>
      <c r="BB67" s="191">
        <f t="shared" si="180"/>
        <v>2596.9122677650171</v>
      </c>
      <c r="BC67" s="191">
        <f t="shared" si="180"/>
        <v>2700.7887584756177</v>
      </c>
      <c r="BD67" s="191">
        <f t="shared" si="180"/>
        <v>2808.8203088146424</v>
      </c>
      <c r="BE67" s="191">
        <f t="shared" si="180"/>
        <v>2921.1731211672281</v>
      </c>
      <c r="BF67" s="191">
        <f t="shared" si="180"/>
        <v>3038.0200460139176</v>
      </c>
      <c r="BG67" s="191">
        <f t="shared" si="180"/>
        <v>3159.5408478544741</v>
      </c>
      <c r="BH67" s="389">
        <f t="shared" ref="BH67:BH68" si="181">SUM(AV67:BG67)</f>
        <v>30838.624862678644</v>
      </c>
      <c r="BI67" s="191">
        <f>BI66*$G$67</f>
        <v>3379.4934991858818</v>
      </c>
      <c r="BJ67" s="191">
        <f t="shared" ref="BJ67:BT67" si="182">BJ66*$G$67</f>
        <v>3379.4934991858818</v>
      </c>
      <c r="BK67" s="191">
        <f t="shared" si="182"/>
        <v>3480.8783041614583</v>
      </c>
      <c r="BL67" s="191">
        <f t="shared" si="182"/>
        <v>3480.8783041614583</v>
      </c>
      <c r="BM67" s="191">
        <f t="shared" si="182"/>
        <v>3585.3046532863023</v>
      </c>
      <c r="BN67" s="191">
        <f t="shared" si="182"/>
        <v>3585.3046532863023</v>
      </c>
      <c r="BO67" s="191">
        <f t="shared" si="182"/>
        <v>3692.8637928848921</v>
      </c>
      <c r="BP67" s="191">
        <f t="shared" si="182"/>
        <v>3692.8637928848921</v>
      </c>
      <c r="BQ67" s="191">
        <f t="shared" si="182"/>
        <v>3803.6497066714392</v>
      </c>
      <c r="BR67" s="191">
        <f t="shared" si="182"/>
        <v>3803.6497066714392</v>
      </c>
      <c r="BS67" s="191">
        <f t="shared" si="182"/>
        <v>3917.7591978715823</v>
      </c>
      <c r="BT67" s="191">
        <f t="shared" si="182"/>
        <v>3917.7591978715823</v>
      </c>
      <c r="BU67" s="389">
        <f t="shared" ref="BU67:BU68" si="183">SUM(BI67:BT67)</f>
        <v>43719.898308123105</v>
      </c>
      <c r="BV67" s="395"/>
      <c r="BW67" s="395"/>
      <c r="BX67" s="396"/>
      <c r="BY67" s="378"/>
      <c r="BZ67" s="378"/>
      <c r="CA67" s="378"/>
      <c r="CB67" s="378"/>
      <c r="CC67" s="378"/>
      <c r="CD67" s="378"/>
      <c r="CE67" s="378"/>
      <c r="CF67" s="378"/>
      <c r="CG67" s="378"/>
      <c r="CH67" s="378"/>
      <c r="CI67" s="378"/>
      <c r="CJ67" s="378"/>
      <c r="CK67" s="378"/>
      <c r="CL67" s="378"/>
      <c r="CM67" s="378"/>
      <c r="CN67" s="378"/>
      <c r="CO67" s="378"/>
    </row>
    <row r="68" spans="1:93" s="380" customFormat="1" ht="15.95" customHeight="1" x14ac:dyDescent="0.2">
      <c r="B68" s="398" t="s">
        <v>287</v>
      </c>
      <c r="C68" s="387">
        <v>0.1</v>
      </c>
      <c r="D68" s="387">
        <v>0.08</v>
      </c>
      <c r="E68" s="387">
        <v>0.03</v>
      </c>
      <c r="F68" s="387">
        <v>0.03</v>
      </c>
      <c r="G68" s="387">
        <v>0.03</v>
      </c>
      <c r="H68" s="384" t="s">
        <v>226</v>
      </c>
      <c r="I68" s="191">
        <f t="shared" ref="I68:I74" si="184">I$67*$C68</f>
        <v>4</v>
      </c>
      <c r="J68" s="191">
        <f t="shared" ref="J68:T74" si="185">J$67*$C68</f>
        <v>4.4800000000000004</v>
      </c>
      <c r="K68" s="191">
        <f t="shared" si="185"/>
        <v>5.0176000000000016</v>
      </c>
      <c r="L68" s="191">
        <f t="shared" si="185"/>
        <v>5.6197120000000016</v>
      </c>
      <c r="M68" s="191">
        <f t="shared" si="185"/>
        <v>6.2940774400000024</v>
      </c>
      <c r="N68" s="191">
        <f t="shared" si="185"/>
        <v>7.0493667328000029</v>
      </c>
      <c r="O68" s="191">
        <f t="shared" si="185"/>
        <v>7.8952907407360051</v>
      </c>
      <c r="P68" s="191">
        <f t="shared" si="185"/>
        <v>8.8427256296243257</v>
      </c>
      <c r="Q68" s="191">
        <f t="shared" si="185"/>
        <v>9.9038527051792471</v>
      </c>
      <c r="R68" s="191">
        <f t="shared" si="185"/>
        <v>11.092315029800758</v>
      </c>
      <c r="S68" s="191">
        <f t="shared" si="185"/>
        <v>12.42339283337685</v>
      </c>
      <c r="T68" s="191">
        <f t="shared" si="185"/>
        <v>13.914199973382072</v>
      </c>
      <c r="U68" s="389">
        <f t="shared" ref="U68" si="186">SUM(I68:T68)</f>
        <v>96.532533084899271</v>
      </c>
      <c r="V68" s="191">
        <f t="shared" ref="V68:V80" si="187">V$67*$D68</f>
        <v>13.713835493765371</v>
      </c>
      <c r="W68" s="191">
        <f t="shared" ref="W68:AG80" si="188">W$67*$D68</f>
        <v>15.359495753017217</v>
      </c>
      <c r="X68" s="191">
        <f t="shared" si="188"/>
        <v>17.202635243379284</v>
      </c>
      <c r="Y68" s="191">
        <f t="shared" si="188"/>
        <v>19.2669514725848</v>
      </c>
      <c r="Z68" s="191">
        <f t="shared" si="188"/>
        <v>21.578985649294978</v>
      </c>
      <c r="AA68" s="191">
        <f t="shared" si="188"/>
        <v>24.168463927210379</v>
      </c>
      <c r="AB68" s="191">
        <f t="shared" si="188"/>
        <v>27.552048877019836</v>
      </c>
      <c r="AC68" s="191">
        <f t="shared" si="188"/>
        <v>31.409335719802613</v>
      </c>
      <c r="AD68" s="191">
        <f t="shared" si="188"/>
        <v>35.806642720574985</v>
      </c>
      <c r="AE68" s="191">
        <f t="shared" si="188"/>
        <v>40.819572701455485</v>
      </c>
      <c r="AF68" s="191">
        <f t="shared" si="188"/>
        <v>46.534312879659254</v>
      </c>
      <c r="AG68" s="191">
        <f t="shared" si="188"/>
        <v>53.049116682811558</v>
      </c>
      <c r="AH68" s="389">
        <f t="shared" si="177"/>
        <v>346.46139712057573</v>
      </c>
      <c r="AI68" s="191">
        <f t="shared" ref="AI68:AI80" si="189">AI$67*$E68</f>
        <v>23.438064279860377</v>
      </c>
      <c r="AJ68" s="191">
        <f t="shared" ref="AJ68:AT80" si="190">AJ$67*$E68</f>
        <v>25.313109422249209</v>
      </c>
      <c r="AK68" s="191">
        <f t="shared" si="190"/>
        <v>27.33815817602915</v>
      </c>
      <c r="AL68" s="191">
        <f t="shared" si="190"/>
        <v>29.52521083011148</v>
      </c>
      <c r="AM68" s="191">
        <f t="shared" si="190"/>
        <v>31.887227696520398</v>
      </c>
      <c r="AN68" s="191">
        <f t="shared" si="190"/>
        <v>34.438205912242033</v>
      </c>
      <c r="AO68" s="191">
        <f t="shared" si="190"/>
        <v>37.193262385221395</v>
      </c>
      <c r="AP68" s="191">
        <f t="shared" si="190"/>
        <v>40.168723376039111</v>
      </c>
      <c r="AQ68" s="191">
        <f t="shared" si="190"/>
        <v>43.382221246122242</v>
      </c>
      <c r="AR68" s="191">
        <f t="shared" si="190"/>
        <v>46.852798945812026</v>
      </c>
      <c r="AS68" s="191">
        <f t="shared" si="190"/>
        <v>50.601022861476991</v>
      </c>
      <c r="AT68" s="191">
        <f t="shared" si="190"/>
        <v>54.649104690395156</v>
      </c>
      <c r="AU68" s="389">
        <f t="shared" si="179"/>
        <v>444.78710982207957</v>
      </c>
      <c r="AV68" s="191">
        <f t="shared" ref="AV68:AV80" si="191">AV$67*$F68</f>
        <v>61.571324617845214</v>
      </c>
      <c r="AW68" s="191">
        <f t="shared" ref="AW68:BG80" si="192">AW$67*$F68</f>
        <v>64.034177602559012</v>
      </c>
      <c r="AX68" s="191">
        <f t="shared" si="192"/>
        <v>66.595544706661386</v>
      </c>
      <c r="AY68" s="191">
        <f t="shared" si="192"/>
        <v>69.259366494927846</v>
      </c>
      <c r="AZ68" s="191">
        <f t="shared" si="192"/>
        <v>72.029741154724945</v>
      </c>
      <c r="BA68" s="191">
        <f t="shared" si="192"/>
        <v>74.91093080091396</v>
      </c>
      <c r="BB68" s="191">
        <f t="shared" si="192"/>
        <v>77.907368032950515</v>
      </c>
      <c r="BC68" s="191">
        <f t="shared" si="192"/>
        <v>81.023662754268528</v>
      </c>
      <c r="BD68" s="191">
        <f t="shared" si="192"/>
        <v>84.264609264439272</v>
      </c>
      <c r="BE68" s="191">
        <f t="shared" si="192"/>
        <v>87.635193635016847</v>
      </c>
      <c r="BF68" s="191">
        <f t="shared" si="192"/>
        <v>91.140601380417522</v>
      </c>
      <c r="BG68" s="191">
        <f t="shared" si="192"/>
        <v>94.786225435634222</v>
      </c>
      <c r="BH68" s="389">
        <f t="shared" si="181"/>
        <v>925.15874588035933</v>
      </c>
      <c r="BI68" s="191">
        <f t="shared" ref="BI68:BI80" si="193">BI$67*$G68</f>
        <v>101.38480497557644</v>
      </c>
      <c r="BJ68" s="191">
        <f t="shared" ref="BJ68:BT80" si="194">BJ$67*$G68</f>
        <v>101.38480497557644</v>
      </c>
      <c r="BK68" s="191">
        <f t="shared" si="194"/>
        <v>104.42634912484375</v>
      </c>
      <c r="BL68" s="191">
        <f t="shared" si="194"/>
        <v>104.42634912484375</v>
      </c>
      <c r="BM68" s="191">
        <f t="shared" si="194"/>
        <v>107.55913959858907</v>
      </c>
      <c r="BN68" s="191">
        <f t="shared" si="194"/>
        <v>107.55913959858907</v>
      </c>
      <c r="BO68" s="191">
        <f t="shared" si="194"/>
        <v>110.78591378654676</v>
      </c>
      <c r="BP68" s="191">
        <f t="shared" si="194"/>
        <v>110.78591378654676</v>
      </c>
      <c r="BQ68" s="191">
        <f t="shared" si="194"/>
        <v>114.10949120014317</v>
      </c>
      <c r="BR68" s="191">
        <f t="shared" si="194"/>
        <v>114.10949120014317</v>
      </c>
      <c r="BS68" s="191">
        <f t="shared" si="194"/>
        <v>117.53277593614746</v>
      </c>
      <c r="BT68" s="191">
        <f t="shared" si="194"/>
        <v>117.53277593614746</v>
      </c>
      <c r="BU68" s="389">
        <f t="shared" si="183"/>
        <v>1311.5969492436934</v>
      </c>
      <c r="BV68" s="395"/>
      <c r="BW68" s="395"/>
      <c r="BX68" s="378"/>
      <c r="BY68" s="378"/>
      <c r="BZ68" s="378"/>
      <c r="CA68" s="378"/>
      <c r="CB68" s="378"/>
      <c r="CC68" s="378"/>
      <c r="CD68" s="378"/>
      <c r="CE68" s="378"/>
      <c r="CF68" s="378"/>
      <c r="CG68" s="378"/>
      <c r="CH68" s="378"/>
      <c r="CI68" s="378"/>
      <c r="CJ68" s="378"/>
      <c r="CK68" s="378"/>
      <c r="CL68" s="378"/>
      <c r="CM68" s="378"/>
      <c r="CN68" s="378"/>
      <c r="CO68" s="378"/>
    </row>
    <row r="69" spans="1:93" s="380" customFormat="1" ht="15.95" customHeight="1" x14ac:dyDescent="0.2">
      <c r="B69" s="398" t="s">
        <v>288</v>
      </c>
      <c r="C69" s="387">
        <v>0.15</v>
      </c>
      <c r="D69" s="387">
        <v>0.11</v>
      </c>
      <c r="E69" s="387">
        <v>0.13</v>
      </c>
      <c r="F69" s="387">
        <v>0.13</v>
      </c>
      <c r="G69" s="387">
        <v>0.13</v>
      </c>
      <c r="H69" s="384" t="s">
        <v>226</v>
      </c>
      <c r="I69" s="191">
        <f t="shared" si="184"/>
        <v>6</v>
      </c>
      <c r="J69" s="191">
        <f t="shared" si="185"/>
        <v>6.7200000000000006</v>
      </c>
      <c r="K69" s="191">
        <f t="shared" si="185"/>
        <v>7.5264000000000006</v>
      </c>
      <c r="L69" s="191">
        <f t="shared" si="185"/>
        <v>8.4295680000000015</v>
      </c>
      <c r="M69" s="191">
        <f t="shared" si="185"/>
        <v>9.4411161600000035</v>
      </c>
      <c r="N69" s="191">
        <f t="shared" si="185"/>
        <v>10.574050099200004</v>
      </c>
      <c r="O69" s="191">
        <f t="shared" si="185"/>
        <v>11.842936111104006</v>
      </c>
      <c r="P69" s="191">
        <f t="shared" si="185"/>
        <v>13.264088444436489</v>
      </c>
      <c r="Q69" s="191">
        <f t="shared" si="185"/>
        <v>14.855779057768867</v>
      </c>
      <c r="R69" s="191">
        <f t="shared" si="185"/>
        <v>16.638472544701134</v>
      </c>
      <c r="S69" s="191">
        <f t="shared" si="185"/>
        <v>18.635089250065274</v>
      </c>
      <c r="T69" s="191">
        <f t="shared" si="185"/>
        <v>20.871299960073106</v>
      </c>
      <c r="U69" s="389">
        <f t="shared" ref="U69:U74" si="195">SUM(I69:T69)</f>
        <v>144.7987996273489</v>
      </c>
      <c r="V69" s="191">
        <f t="shared" si="187"/>
        <v>18.856523803927384</v>
      </c>
      <c r="W69" s="191">
        <f t="shared" si="188"/>
        <v>21.119306660398674</v>
      </c>
      <c r="X69" s="191">
        <f t="shared" si="188"/>
        <v>23.653623459646514</v>
      </c>
      <c r="Y69" s="191">
        <f t="shared" si="188"/>
        <v>26.492058274804101</v>
      </c>
      <c r="Z69" s="191">
        <f t="shared" si="188"/>
        <v>29.671105267780593</v>
      </c>
      <c r="AA69" s="191">
        <f t="shared" si="188"/>
        <v>33.231637899914269</v>
      </c>
      <c r="AB69" s="191">
        <f t="shared" si="188"/>
        <v>37.884067205902269</v>
      </c>
      <c r="AC69" s="191">
        <f t="shared" si="188"/>
        <v>43.187836614728589</v>
      </c>
      <c r="AD69" s="191">
        <f t="shared" si="188"/>
        <v>49.234133740790604</v>
      </c>
      <c r="AE69" s="191">
        <f t="shared" si="188"/>
        <v>56.126912464501288</v>
      </c>
      <c r="AF69" s="191">
        <f t="shared" si="188"/>
        <v>63.984680209531476</v>
      </c>
      <c r="AG69" s="191">
        <f t="shared" si="188"/>
        <v>72.942535438865889</v>
      </c>
      <c r="AH69" s="389">
        <f t="shared" ref="AH69:AH80" si="196">SUM(V69:AG69)</f>
        <v>476.38442104079166</v>
      </c>
      <c r="AI69" s="191">
        <f t="shared" si="189"/>
        <v>101.5649452127283</v>
      </c>
      <c r="AJ69" s="191">
        <f t="shared" si="190"/>
        <v>109.69014082974657</v>
      </c>
      <c r="AK69" s="191">
        <f t="shared" si="190"/>
        <v>118.46535209612632</v>
      </c>
      <c r="AL69" s="191">
        <f t="shared" si="190"/>
        <v>127.94258026381642</v>
      </c>
      <c r="AM69" s="191">
        <f t="shared" si="190"/>
        <v>138.17798668492173</v>
      </c>
      <c r="AN69" s="191">
        <f t="shared" si="190"/>
        <v>149.23222561971548</v>
      </c>
      <c r="AO69" s="191">
        <f t="shared" si="190"/>
        <v>161.17080366929272</v>
      </c>
      <c r="AP69" s="191">
        <f t="shared" si="190"/>
        <v>174.06446796283615</v>
      </c>
      <c r="AQ69" s="191">
        <f t="shared" si="190"/>
        <v>187.98962539986309</v>
      </c>
      <c r="AR69" s="191">
        <f t="shared" si="190"/>
        <v>203.02879543185213</v>
      </c>
      <c r="AS69" s="191">
        <f t="shared" si="190"/>
        <v>219.27109906640032</v>
      </c>
      <c r="AT69" s="191">
        <f t="shared" si="190"/>
        <v>236.81278699171239</v>
      </c>
      <c r="AU69" s="389">
        <f t="shared" ref="AU69:AU80" si="197">SUM(AI69:AT69)</f>
        <v>1927.4108092290114</v>
      </c>
      <c r="AV69" s="191">
        <f t="shared" si="191"/>
        <v>266.80907334399592</v>
      </c>
      <c r="AW69" s="191">
        <f t="shared" si="192"/>
        <v>277.48143627775579</v>
      </c>
      <c r="AX69" s="191">
        <f t="shared" si="192"/>
        <v>288.58069372886604</v>
      </c>
      <c r="AY69" s="191">
        <f t="shared" si="192"/>
        <v>300.12392147802069</v>
      </c>
      <c r="AZ69" s="191">
        <f t="shared" si="192"/>
        <v>312.12887833714149</v>
      </c>
      <c r="BA69" s="191">
        <f t="shared" si="192"/>
        <v>324.61403347062713</v>
      </c>
      <c r="BB69" s="191">
        <f t="shared" si="192"/>
        <v>337.59859480945221</v>
      </c>
      <c r="BC69" s="191">
        <f t="shared" si="192"/>
        <v>351.1025386018303</v>
      </c>
      <c r="BD69" s="191">
        <f t="shared" si="192"/>
        <v>365.14664014590352</v>
      </c>
      <c r="BE69" s="191">
        <f t="shared" si="192"/>
        <v>379.75250575173965</v>
      </c>
      <c r="BF69" s="191">
        <f t="shared" si="192"/>
        <v>394.94260598180932</v>
      </c>
      <c r="BG69" s="191">
        <f t="shared" si="192"/>
        <v>410.74031022108164</v>
      </c>
      <c r="BH69" s="389">
        <f t="shared" ref="BH69:BH80" si="198">SUM(AV69:BG69)</f>
        <v>4009.0212321482236</v>
      </c>
      <c r="BI69" s="191">
        <f t="shared" si="193"/>
        <v>439.33415489416467</v>
      </c>
      <c r="BJ69" s="191">
        <f t="shared" si="194"/>
        <v>439.33415489416467</v>
      </c>
      <c r="BK69" s="191">
        <f t="shared" si="194"/>
        <v>452.51417954098957</v>
      </c>
      <c r="BL69" s="191">
        <f t="shared" si="194"/>
        <v>452.51417954098957</v>
      </c>
      <c r="BM69" s="191">
        <f t="shared" si="194"/>
        <v>466.08960492721928</v>
      </c>
      <c r="BN69" s="191">
        <f t="shared" si="194"/>
        <v>466.08960492721928</v>
      </c>
      <c r="BO69" s="191">
        <f t="shared" si="194"/>
        <v>480.07229307503599</v>
      </c>
      <c r="BP69" s="191">
        <f t="shared" si="194"/>
        <v>480.07229307503599</v>
      </c>
      <c r="BQ69" s="191">
        <f t="shared" si="194"/>
        <v>494.47446186728712</v>
      </c>
      <c r="BR69" s="191">
        <f t="shared" si="194"/>
        <v>494.47446186728712</v>
      </c>
      <c r="BS69" s="191">
        <f t="shared" si="194"/>
        <v>509.30869572330573</v>
      </c>
      <c r="BT69" s="191">
        <f t="shared" si="194"/>
        <v>509.30869572330573</v>
      </c>
      <c r="BU69" s="389">
        <f t="shared" ref="BU69:BU80" si="199">SUM(BI69:BT69)</f>
        <v>5683.5867800560045</v>
      </c>
      <c r="BV69" s="395"/>
      <c r="BW69" s="395"/>
      <c r="BX69" s="378"/>
      <c r="BY69" s="378"/>
      <c r="BZ69" s="378"/>
      <c r="CA69" s="378"/>
      <c r="CB69" s="378"/>
      <c r="CC69" s="378"/>
      <c r="CD69" s="378"/>
      <c r="CE69" s="378"/>
      <c r="CF69" s="378"/>
      <c r="CG69" s="378"/>
      <c r="CH69" s="378"/>
      <c r="CI69" s="378"/>
      <c r="CJ69" s="378"/>
      <c r="CK69" s="378"/>
      <c r="CL69" s="378"/>
      <c r="CM69" s="378"/>
      <c r="CN69" s="378"/>
      <c r="CO69" s="378"/>
    </row>
    <row r="70" spans="1:93" s="380" customFormat="1" ht="15.95" customHeight="1" x14ac:dyDescent="0.2">
      <c r="B70" s="398" t="s">
        <v>289</v>
      </c>
      <c r="C70" s="387">
        <v>0.2</v>
      </c>
      <c r="D70" s="387">
        <v>0.15</v>
      </c>
      <c r="E70" s="387">
        <v>0.13</v>
      </c>
      <c r="F70" s="387">
        <v>0.13</v>
      </c>
      <c r="G70" s="387">
        <v>0.13</v>
      </c>
      <c r="H70" s="384" t="s">
        <v>226</v>
      </c>
      <c r="I70" s="191">
        <f t="shared" si="184"/>
        <v>8</v>
      </c>
      <c r="J70" s="191">
        <f t="shared" si="185"/>
        <v>8.9600000000000009</v>
      </c>
      <c r="K70" s="191">
        <f t="shared" si="185"/>
        <v>10.035200000000003</v>
      </c>
      <c r="L70" s="191">
        <f t="shared" si="185"/>
        <v>11.239424000000003</v>
      </c>
      <c r="M70" s="191">
        <f t="shared" si="185"/>
        <v>12.588154880000005</v>
      </c>
      <c r="N70" s="191">
        <f t="shared" si="185"/>
        <v>14.098733465600006</v>
      </c>
      <c r="O70" s="191">
        <f t="shared" si="185"/>
        <v>15.79058148147201</v>
      </c>
      <c r="P70" s="191">
        <f t="shared" si="185"/>
        <v>17.685451259248651</v>
      </c>
      <c r="Q70" s="191">
        <f t="shared" si="185"/>
        <v>19.807705410358494</v>
      </c>
      <c r="R70" s="191">
        <f t="shared" si="185"/>
        <v>22.184630059601517</v>
      </c>
      <c r="S70" s="191">
        <f t="shared" si="185"/>
        <v>24.8467856667537</v>
      </c>
      <c r="T70" s="191">
        <f t="shared" si="185"/>
        <v>27.828399946764144</v>
      </c>
      <c r="U70" s="389">
        <f t="shared" si="195"/>
        <v>193.06506616979854</v>
      </c>
      <c r="V70" s="191">
        <f t="shared" si="187"/>
        <v>25.713441550810071</v>
      </c>
      <c r="W70" s="191">
        <f t="shared" si="188"/>
        <v>28.799054536907281</v>
      </c>
      <c r="X70" s="191">
        <f t="shared" si="188"/>
        <v>32.254941081336156</v>
      </c>
      <c r="Y70" s="191">
        <f t="shared" si="188"/>
        <v>36.125534011096498</v>
      </c>
      <c r="Z70" s="191">
        <f t="shared" si="188"/>
        <v>40.460598092428079</v>
      </c>
      <c r="AA70" s="191">
        <f t="shared" si="188"/>
        <v>45.31586986351946</v>
      </c>
      <c r="AB70" s="191">
        <f t="shared" si="188"/>
        <v>51.660091644412184</v>
      </c>
      <c r="AC70" s="191">
        <f t="shared" si="188"/>
        <v>58.892504474629895</v>
      </c>
      <c r="AD70" s="191">
        <f t="shared" si="188"/>
        <v>67.137455101078089</v>
      </c>
      <c r="AE70" s="191">
        <f t="shared" si="188"/>
        <v>76.53669881522903</v>
      </c>
      <c r="AF70" s="191">
        <f t="shared" si="188"/>
        <v>87.251836649361096</v>
      </c>
      <c r="AG70" s="191">
        <f t="shared" si="188"/>
        <v>99.467093780271668</v>
      </c>
      <c r="AH70" s="389">
        <f t="shared" si="196"/>
        <v>649.61511960107953</v>
      </c>
      <c r="AI70" s="191">
        <f t="shared" si="189"/>
        <v>101.5649452127283</v>
      </c>
      <c r="AJ70" s="191">
        <f t="shared" si="190"/>
        <v>109.69014082974657</v>
      </c>
      <c r="AK70" s="191">
        <f t="shared" si="190"/>
        <v>118.46535209612632</v>
      </c>
      <c r="AL70" s="191">
        <f t="shared" si="190"/>
        <v>127.94258026381642</v>
      </c>
      <c r="AM70" s="191">
        <f t="shared" si="190"/>
        <v>138.17798668492173</v>
      </c>
      <c r="AN70" s="191">
        <f t="shared" si="190"/>
        <v>149.23222561971548</v>
      </c>
      <c r="AO70" s="191">
        <f t="shared" si="190"/>
        <v>161.17080366929272</v>
      </c>
      <c r="AP70" s="191">
        <f t="shared" si="190"/>
        <v>174.06446796283615</v>
      </c>
      <c r="AQ70" s="191">
        <f t="shared" si="190"/>
        <v>187.98962539986309</v>
      </c>
      <c r="AR70" s="191">
        <f t="shared" si="190"/>
        <v>203.02879543185213</v>
      </c>
      <c r="AS70" s="191">
        <f t="shared" si="190"/>
        <v>219.27109906640032</v>
      </c>
      <c r="AT70" s="191">
        <f t="shared" si="190"/>
        <v>236.81278699171239</v>
      </c>
      <c r="AU70" s="389">
        <f t="shared" si="197"/>
        <v>1927.4108092290114</v>
      </c>
      <c r="AV70" s="191">
        <f t="shared" si="191"/>
        <v>266.80907334399592</v>
      </c>
      <c r="AW70" s="191">
        <f t="shared" si="192"/>
        <v>277.48143627775579</v>
      </c>
      <c r="AX70" s="191">
        <f t="shared" si="192"/>
        <v>288.58069372886604</v>
      </c>
      <c r="AY70" s="191">
        <f t="shared" si="192"/>
        <v>300.12392147802069</v>
      </c>
      <c r="AZ70" s="191">
        <f t="shared" si="192"/>
        <v>312.12887833714149</v>
      </c>
      <c r="BA70" s="191">
        <f t="shared" si="192"/>
        <v>324.61403347062713</v>
      </c>
      <c r="BB70" s="191">
        <f t="shared" si="192"/>
        <v>337.59859480945221</v>
      </c>
      <c r="BC70" s="191">
        <f t="shared" si="192"/>
        <v>351.1025386018303</v>
      </c>
      <c r="BD70" s="191">
        <f t="shared" si="192"/>
        <v>365.14664014590352</v>
      </c>
      <c r="BE70" s="191">
        <f t="shared" si="192"/>
        <v>379.75250575173965</v>
      </c>
      <c r="BF70" s="191">
        <f t="shared" si="192"/>
        <v>394.94260598180932</v>
      </c>
      <c r="BG70" s="191">
        <f t="shared" si="192"/>
        <v>410.74031022108164</v>
      </c>
      <c r="BH70" s="389">
        <f t="shared" si="198"/>
        <v>4009.0212321482236</v>
      </c>
      <c r="BI70" s="191">
        <f t="shared" si="193"/>
        <v>439.33415489416467</v>
      </c>
      <c r="BJ70" s="191">
        <f t="shared" si="194"/>
        <v>439.33415489416467</v>
      </c>
      <c r="BK70" s="191">
        <f t="shared" si="194"/>
        <v>452.51417954098957</v>
      </c>
      <c r="BL70" s="191">
        <f t="shared" si="194"/>
        <v>452.51417954098957</v>
      </c>
      <c r="BM70" s="191">
        <f t="shared" si="194"/>
        <v>466.08960492721928</v>
      </c>
      <c r="BN70" s="191">
        <f t="shared" si="194"/>
        <v>466.08960492721928</v>
      </c>
      <c r="BO70" s="191">
        <f t="shared" si="194"/>
        <v>480.07229307503599</v>
      </c>
      <c r="BP70" s="191">
        <f t="shared" si="194"/>
        <v>480.07229307503599</v>
      </c>
      <c r="BQ70" s="191">
        <f t="shared" si="194"/>
        <v>494.47446186728712</v>
      </c>
      <c r="BR70" s="191">
        <f t="shared" si="194"/>
        <v>494.47446186728712</v>
      </c>
      <c r="BS70" s="191">
        <f t="shared" si="194"/>
        <v>509.30869572330573</v>
      </c>
      <c r="BT70" s="191">
        <f t="shared" si="194"/>
        <v>509.30869572330573</v>
      </c>
      <c r="BU70" s="389">
        <f t="shared" si="199"/>
        <v>5683.5867800560045</v>
      </c>
      <c r="BV70" s="395"/>
      <c r="BW70" s="395"/>
      <c r="BX70" s="378"/>
      <c r="BY70" s="378"/>
      <c r="BZ70" s="378"/>
      <c r="CA70" s="378"/>
      <c r="CB70" s="378"/>
      <c r="CC70" s="378"/>
      <c r="CD70" s="378"/>
      <c r="CE70" s="378"/>
      <c r="CF70" s="378"/>
      <c r="CG70" s="378"/>
      <c r="CH70" s="378"/>
      <c r="CI70" s="378"/>
      <c r="CJ70" s="378"/>
      <c r="CK70" s="378"/>
      <c r="CL70" s="378"/>
      <c r="CM70" s="378"/>
      <c r="CN70" s="378"/>
      <c r="CO70" s="378"/>
    </row>
    <row r="71" spans="1:93" s="380" customFormat="1" ht="15.95" customHeight="1" x14ac:dyDescent="0.2">
      <c r="B71" s="398" t="s">
        <v>290</v>
      </c>
      <c r="C71" s="387">
        <v>0.15</v>
      </c>
      <c r="D71" s="387">
        <v>0.1</v>
      </c>
      <c r="E71" s="387">
        <v>0.1</v>
      </c>
      <c r="F71" s="387">
        <v>0.1</v>
      </c>
      <c r="G71" s="387">
        <v>0.1</v>
      </c>
      <c r="H71" s="384" t="s">
        <v>226</v>
      </c>
      <c r="I71" s="191">
        <f t="shared" si="184"/>
        <v>6</v>
      </c>
      <c r="J71" s="191">
        <f t="shared" si="185"/>
        <v>6.7200000000000006</v>
      </c>
      <c r="K71" s="191">
        <f t="shared" si="185"/>
        <v>7.5264000000000006</v>
      </c>
      <c r="L71" s="191">
        <f t="shared" si="185"/>
        <v>8.4295680000000015</v>
      </c>
      <c r="M71" s="191">
        <f t="shared" si="185"/>
        <v>9.4411161600000035</v>
      </c>
      <c r="N71" s="191">
        <f t="shared" si="185"/>
        <v>10.574050099200004</v>
      </c>
      <c r="O71" s="191">
        <f t="shared" si="185"/>
        <v>11.842936111104006</v>
      </c>
      <c r="P71" s="191">
        <f t="shared" si="185"/>
        <v>13.264088444436489</v>
      </c>
      <c r="Q71" s="191">
        <f t="shared" si="185"/>
        <v>14.855779057768867</v>
      </c>
      <c r="R71" s="191">
        <f t="shared" si="185"/>
        <v>16.638472544701134</v>
      </c>
      <c r="S71" s="191">
        <f t="shared" si="185"/>
        <v>18.635089250065274</v>
      </c>
      <c r="T71" s="191">
        <f t="shared" si="185"/>
        <v>20.871299960073106</v>
      </c>
      <c r="U71" s="389">
        <f t="shared" si="195"/>
        <v>144.7987996273489</v>
      </c>
      <c r="V71" s="191">
        <f t="shared" si="187"/>
        <v>17.142294367206713</v>
      </c>
      <c r="W71" s="191">
        <f t="shared" si="188"/>
        <v>19.199369691271524</v>
      </c>
      <c r="X71" s="191">
        <f t="shared" si="188"/>
        <v>21.503294054224106</v>
      </c>
      <c r="Y71" s="191">
        <f t="shared" si="188"/>
        <v>24.083689340731002</v>
      </c>
      <c r="Z71" s="191">
        <f t="shared" si="188"/>
        <v>26.973732061618723</v>
      </c>
      <c r="AA71" s="191">
        <f t="shared" si="188"/>
        <v>30.210579909012974</v>
      </c>
      <c r="AB71" s="191">
        <f t="shared" si="188"/>
        <v>34.440061096274796</v>
      </c>
      <c r="AC71" s="191">
        <f t="shared" si="188"/>
        <v>39.261669649753266</v>
      </c>
      <c r="AD71" s="191">
        <f t="shared" si="188"/>
        <v>44.758303400718731</v>
      </c>
      <c r="AE71" s="191">
        <f t="shared" si="188"/>
        <v>51.024465876819356</v>
      </c>
      <c r="AF71" s="191">
        <f t="shared" si="188"/>
        <v>58.167891099574071</v>
      </c>
      <c r="AG71" s="191">
        <f t="shared" si="188"/>
        <v>66.311395853514441</v>
      </c>
      <c r="AH71" s="389">
        <f t="shared" si="196"/>
        <v>433.07674640071974</v>
      </c>
      <c r="AI71" s="191">
        <f t="shared" si="189"/>
        <v>78.126880932867934</v>
      </c>
      <c r="AJ71" s="191">
        <f t="shared" si="190"/>
        <v>84.37703140749737</v>
      </c>
      <c r="AK71" s="191">
        <f t="shared" si="190"/>
        <v>91.12719392009717</v>
      </c>
      <c r="AL71" s="191">
        <f t="shared" si="190"/>
        <v>98.417369433704948</v>
      </c>
      <c r="AM71" s="191">
        <f t="shared" si="190"/>
        <v>106.29075898840134</v>
      </c>
      <c r="AN71" s="191">
        <f t="shared" si="190"/>
        <v>114.79401970747345</v>
      </c>
      <c r="AO71" s="191">
        <f t="shared" si="190"/>
        <v>123.97754128407132</v>
      </c>
      <c r="AP71" s="191">
        <f t="shared" si="190"/>
        <v>133.89574458679704</v>
      </c>
      <c r="AQ71" s="191">
        <f t="shared" si="190"/>
        <v>144.60740415374082</v>
      </c>
      <c r="AR71" s="191">
        <f t="shared" si="190"/>
        <v>156.17599648604011</v>
      </c>
      <c r="AS71" s="191">
        <f t="shared" si="190"/>
        <v>168.67007620492333</v>
      </c>
      <c r="AT71" s="191">
        <f t="shared" si="190"/>
        <v>182.16368230131721</v>
      </c>
      <c r="AU71" s="389">
        <f t="shared" si="197"/>
        <v>1482.6236994069322</v>
      </c>
      <c r="AV71" s="191">
        <f t="shared" si="191"/>
        <v>205.23774872615073</v>
      </c>
      <c r="AW71" s="191">
        <f t="shared" si="192"/>
        <v>213.44725867519674</v>
      </c>
      <c r="AX71" s="191">
        <f t="shared" si="192"/>
        <v>221.98514902220464</v>
      </c>
      <c r="AY71" s="191">
        <f t="shared" si="192"/>
        <v>230.86455498309283</v>
      </c>
      <c r="AZ71" s="191">
        <f t="shared" si="192"/>
        <v>240.09913718241651</v>
      </c>
      <c r="BA71" s="191">
        <f t="shared" si="192"/>
        <v>249.70310266971319</v>
      </c>
      <c r="BB71" s="191">
        <f t="shared" si="192"/>
        <v>259.69122677650171</v>
      </c>
      <c r="BC71" s="191">
        <f t="shared" si="192"/>
        <v>270.07887584756179</v>
      </c>
      <c r="BD71" s="191">
        <f t="shared" si="192"/>
        <v>280.88203088146423</v>
      </c>
      <c r="BE71" s="191">
        <f t="shared" si="192"/>
        <v>292.11731211672281</v>
      </c>
      <c r="BF71" s="191">
        <f t="shared" si="192"/>
        <v>303.80200460139179</v>
      </c>
      <c r="BG71" s="191">
        <f t="shared" si="192"/>
        <v>315.95408478544744</v>
      </c>
      <c r="BH71" s="389">
        <f t="shared" si="198"/>
        <v>3083.8624862678639</v>
      </c>
      <c r="BI71" s="191">
        <f t="shared" si="193"/>
        <v>337.94934991858821</v>
      </c>
      <c r="BJ71" s="191">
        <f t="shared" si="194"/>
        <v>337.94934991858821</v>
      </c>
      <c r="BK71" s="191">
        <f t="shared" si="194"/>
        <v>348.08783041614583</v>
      </c>
      <c r="BL71" s="191">
        <f t="shared" si="194"/>
        <v>348.08783041614583</v>
      </c>
      <c r="BM71" s="191">
        <f t="shared" si="194"/>
        <v>358.53046532863027</v>
      </c>
      <c r="BN71" s="191">
        <f t="shared" si="194"/>
        <v>358.53046532863027</v>
      </c>
      <c r="BO71" s="191">
        <f t="shared" si="194"/>
        <v>369.28637928848923</v>
      </c>
      <c r="BP71" s="191">
        <f t="shared" si="194"/>
        <v>369.28637928848923</v>
      </c>
      <c r="BQ71" s="191">
        <f t="shared" si="194"/>
        <v>380.36497066714395</v>
      </c>
      <c r="BR71" s="191">
        <f t="shared" si="194"/>
        <v>380.36497066714395</v>
      </c>
      <c r="BS71" s="191">
        <f t="shared" si="194"/>
        <v>391.77591978715827</v>
      </c>
      <c r="BT71" s="191">
        <f t="shared" si="194"/>
        <v>391.77591978715827</v>
      </c>
      <c r="BU71" s="389">
        <f t="shared" si="199"/>
        <v>4371.989830812312</v>
      </c>
      <c r="BV71" s="395"/>
      <c r="BW71" s="395"/>
      <c r="BX71" s="378"/>
      <c r="BY71" s="378"/>
      <c r="BZ71" s="378"/>
      <c r="CA71" s="378"/>
      <c r="CB71" s="378"/>
      <c r="CC71" s="378"/>
      <c r="CD71" s="378"/>
      <c r="CE71" s="378"/>
      <c r="CF71" s="378"/>
      <c r="CG71" s="378"/>
      <c r="CH71" s="378"/>
      <c r="CI71" s="378"/>
      <c r="CJ71" s="378"/>
      <c r="CK71" s="378"/>
      <c r="CL71" s="378"/>
      <c r="CM71" s="378"/>
      <c r="CN71" s="378"/>
      <c r="CO71" s="378"/>
    </row>
    <row r="72" spans="1:93" s="380" customFormat="1" ht="15.95" customHeight="1" x14ac:dyDescent="0.2">
      <c r="B72" s="398" t="s">
        <v>287</v>
      </c>
      <c r="C72" s="387">
        <v>0.1</v>
      </c>
      <c r="D72" s="387">
        <v>0.1</v>
      </c>
      <c r="E72" s="387">
        <v>7.0000000000000007E-2</v>
      </c>
      <c r="F72" s="387">
        <v>7.0000000000000007E-2</v>
      </c>
      <c r="G72" s="387">
        <v>7.0000000000000007E-2</v>
      </c>
      <c r="H72" s="384" t="s">
        <v>226</v>
      </c>
      <c r="I72" s="191">
        <f t="shared" si="184"/>
        <v>4</v>
      </c>
      <c r="J72" s="191">
        <f t="shared" si="185"/>
        <v>4.4800000000000004</v>
      </c>
      <c r="K72" s="191">
        <f t="shared" si="185"/>
        <v>5.0176000000000016</v>
      </c>
      <c r="L72" s="191">
        <f t="shared" si="185"/>
        <v>5.6197120000000016</v>
      </c>
      <c r="M72" s="191">
        <f t="shared" si="185"/>
        <v>6.2940774400000024</v>
      </c>
      <c r="N72" s="191">
        <f t="shared" si="185"/>
        <v>7.0493667328000029</v>
      </c>
      <c r="O72" s="191">
        <f t="shared" si="185"/>
        <v>7.8952907407360051</v>
      </c>
      <c r="P72" s="191">
        <f t="shared" si="185"/>
        <v>8.8427256296243257</v>
      </c>
      <c r="Q72" s="191">
        <f t="shared" si="185"/>
        <v>9.9038527051792471</v>
      </c>
      <c r="R72" s="191">
        <f t="shared" si="185"/>
        <v>11.092315029800758</v>
      </c>
      <c r="S72" s="191">
        <f t="shared" si="185"/>
        <v>12.42339283337685</v>
      </c>
      <c r="T72" s="191">
        <f t="shared" si="185"/>
        <v>13.914199973382072</v>
      </c>
      <c r="U72" s="389">
        <f t="shared" si="195"/>
        <v>96.532533084899271</v>
      </c>
      <c r="V72" s="191">
        <f t="shared" si="187"/>
        <v>17.142294367206713</v>
      </c>
      <c r="W72" s="191">
        <f t="shared" si="188"/>
        <v>19.199369691271524</v>
      </c>
      <c r="X72" s="191">
        <f t="shared" si="188"/>
        <v>21.503294054224106</v>
      </c>
      <c r="Y72" s="191">
        <f t="shared" si="188"/>
        <v>24.083689340731002</v>
      </c>
      <c r="Z72" s="191">
        <f t="shared" si="188"/>
        <v>26.973732061618723</v>
      </c>
      <c r="AA72" s="191">
        <f t="shared" si="188"/>
        <v>30.210579909012974</v>
      </c>
      <c r="AB72" s="191">
        <f t="shared" si="188"/>
        <v>34.440061096274796</v>
      </c>
      <c r="AC72" s="191">
        <f t="shared" si="188"/>
        <v>39.261669649753266</v>
      </c>
      <c r="AD72" s="191">
        <f t="shared" si="188"/>
        <v>44.758303400718731</v>
      </c>
      <c r="AE72" s="191">
        <f t="shared" si="188"/>
        <v>51.024465876819356</v>
      </c>
      <c r="AF72" s="191">
        <f t="shared" si="188"/>
        <v>58.167891099574071</v>
      </c>
      <c r="AG72" s="191">
        <f t="shared" si="188"/>
        <v>66.311395853514441</v>
      </c>
      <c r="AH72" s="389">
        <f t="shared" si="196"/>
        <v>433.07674640071974</v>
      </c>
      <c r="AI72" s="191">
        <f t="shared" si="189"/>
        <v>54.688816653007549</v>
      </c>
      <c r="AJ72" s="191">
        <f t="shared" si="190"/>
        <v>59.063921985248157</v>
      </c>
      <c r="AK72" s="191">
        <f t="shared" si="190"/>
        <v>63.789035744068023</v>
      </c>
      <c r="AL72" s="191">
        <f t="shared" si="190"/>
        <v>68.892158603593458</v>
      </c>
      <c r="AM72" s="191">
        <f t="shared" si="190"/>
        <v>74.403531291880938</v>
      </c>
      <c r="AN72" s="191">
        <f t="shared" si="190"/>
        <v>80.355813795231413</v>
      </c>
      <c r="AO72" s="191">
        <f t="shared" si="190"/>
        <v>86.784278898849934</v>
      </c>
      <c r="AP72" s="191">
        <f t="shared" si="190"/>
        <v>93.72702121075794</v>
      </c>
      <c r="AQ72" s="191">
        <f t="shared" si="190"/>
        <v>101.22518290761859</v>
      </c>
      <c r="AR72" s="191">
        <f t="shared" si="190"/>
        <v>109.32319754022808</v>
      </c>
      <c r="AS72" s="191">
        <f t="shared" si="190"/>
        <v>118.06905334344633</v>
      </c>
      <c r="AT72" s="191">
        <f t="shared" si="190"/>
        <v>127.51457761092206</v>
      </c>
      <c r="AU72" s="389">
        <f t="shared" si="197"/>
        <v>1037.8365895848524</v>
      </c>
      <c r="AV72" s="191">
        <f t="shared" si="191"/>
        <v>143.66642410830551</v>
      </c>
      <c r="AW72" s="191">
        <f t="shared" si="192"/>
        <v>149.41308107263774</v>
      </c>
      <c r="AX72" s="191">
        <f t="shared" si="192"/>
        <v>155.38960431554327</v>
      </c>
      <c r="AY72" s="191">
        <f t="shared" si="192"/>
        <v>161.605188488165</v>
      </c>
      <c r="AZ72" s="191">
        <f t="shared" si="192"/>
        <v>168.06939602769157</v>
      </c>
      <c r="BA72" s="191">
        <f t="shared" si="192"/>
        <v>174.79217186879924</v>
      </c>
      <c r="BB72" s="191">
        <f t="shared" si="192"/>
        <v>181.78385874355121</v>
      </c>
      <c r="BC72" s="191">
        <f t="shared" si="192"/>
        <v>189.05521309329325</v>
      </c>
      <c r="BD72" s="191">
        <f t="shared" si="192"/>
        <v>196.617421617025</v>
      </c>
      <c r="BE72" s="191">
        <f t="shared" si="192"/>
        <v>204.48211848170598</v>
      </c>
      <c r="BF72" s="191">
        <f t="shared" si="192"/>
        <v>212.66140322097425</v>
      </c>
      <c r="BG72" s="191">
        <f t="shared" si="192"/>
        <v>221.1678593498132</v>
      </c>
      <c r="BH72" s="389">
        <f t="shared" si="198"/>
        <v>2158.7037403875056</v>
      </c>
      <c r="BI72" s="191">
        <f t="shared" si="193"/>
        <v>236.56454494301175</v>
      </c>
      <c r="BJ72" s="191">
        <f t="shared" si="194"/>
        <v>236.56454494301175</v>
      </c>
      <c r="BK72" s="191">
        <f t="shared" si="194"/>
        <v>243.6614812913021</v>
      </c>
      <c r="BL72" s="191">
        <f t="shared" si="194"/>
        <v>243.6614812913021</v>
      </c>
      <c r="BM72" s="191">
        <f t="shared" si="194"/>
        <v>250.97132573004117</v>
      </c>
      <c r="BN72" s="191">
        <f t="shared" si="194"/>
        <v>250.97132573004117</v>
      </c>
      <c r="BO72" s="191">
        <f t="shared" si="194"/>
        <v>258.50046550194247</v>
      </c>
      <c r="BP72" s="191">
        <f t="shared" si="194"/>
        <v>258.50046550194247</v>
      </c>
      <c r="BQ72" s="191">
        <f t="shared" si="194"/>
        <v>266.25547946700078</v>
      </c>
      <c r="BR72" s="191">
        <f t="shared" si="194"/>
        <v>266.25547946700078</v>
      </c>
      <c r="BS72" s="191">
        <f t="shared" si="194"/>
        <v>274.24314385101076</v>
      </c>
      <c r="BT72" s="191">
        <f t="shared" si="194"/>
        <v>274.24314385101076</v>
      </c>
      <c r="BU72" s="389">
        <f t="shared" si="199"/>
        <v>3060.3928815686181</v>
      </c>
      <c r="BV72" s="395"/>
      <c r="BW72" s="395"/>
      <c r="BX72" s="378"/>
      <c r="BY72" s="378"/>
      <c r="BZ72" s="378"/>
      <c r="CA72" s="378"/>
      <c r="CB72" s="378"/>
      <c r="CC72" s="378"/>
      <c r="CD72" s="378"/>
      <c r="CE72" s="378"/>
      <c r="CF72" s="378"/>
      <c r="CG72" s="378"/>
      <c r="CH72" s="378"/>
      <c r="CI72" s="378"/>
      <c r="CJ72" s="378"/>
      <c r="CK72" s="378"/>
      <c r="CL72" s="378"/>
      <c r="CM72" s="378"/>
      <c r="CN72" s="378"/>
      <c r="CO72" s="378"/>
    </row>
    <row r="73" spans="1:93" s="380" customFormat="1" ht="15.95" customHeight="1" x14ac:dyDescent="0.2">
      <c r="B73" s="398" t="s">
        <v>288</v>
      </c>
      <c r="C73" s="387">
        <v>0.15</v>
      </c>
      <c r="D73" s="387">
        <v>0.11</v>
      </c>
      <c r="E73" s="387">
        <v>0.1</v>
      </c>
      <c r="F73" s="387">
        <v>0.1</v>
      </c>
      <c r="G73" s="387">
        <v>0.1</v>
      </c>
      <c r="H73" s="384" t="s">
        <v>226</v>
      </c>
      <c r="I73" s="191">
        <f t="shared" si="184"/>
        <v>6</v>
      </c>
      <c r="J73" s="191">
        <f t="shared" si="185"/>
        <v>6.7200000000000006</v>
      </c>
      <c r="K73" s="191">
        <f t="shared" si="185"/>
        <v>7.5264000000000006</v>
      </c>
      <c r="L73" s="191">
        <f t="shared" si="185"/>
        <v>8.4295680000000015</v>
      </c>
      <c r="M73" s="191">
        <f t="shared" si="185"/>
        <v>9.4411161600000035</v>
      </c>
      <c r="N73" s="191">
        <f t="shared" si="185"/>
        <v>10.574050099200004</v>
      </c>
      <c r="O73" s="191">
        <f t="shared" si="185"/>
        <v>11.842936111104006</v>
      </c>
      <c r="P73" s="191">
        <f t="shared" si="185"/>
        <v>13.264088444436489</v>
      </c>
      <c r="Q73" s="191">
        <f t="shared" si="185"/>
        <v>14.855779057768867</v>
      </c>
      <c r="R73" s="191">
        <f t="shared" si="185"/>
        <v>16.638472544701134</v>
      </c>
      <c r="S73" s="191">
        <f t="shared" si="185"/>
        <v>18.635089250065274</v>
      </c>
      <c r="T73" s="191">
        <f t="shared" si="185"/>
        <v>20.871299960073106</v>
      </c>
      <c r="U73" s="389">
        <f t="shared" si="195"/>
        <v>144.7987996273489</v>
      </c>
      <c r="V73" s="191">
        <f t="shared" si="187"/>
        <v>18.856523803927384</v>
      </c>
      <c r="W73" s="191">
        <f t="shared" si="188"/>
        <v>21.119306660398674</v>
      </c>
      <c r="X73" s="191">
        <f t="shared" si="188"/>
        <v>23.653623459646514</v>
      </c>
      <c r="Y73" s="191">
        <f t="shared" si="188"/>
        <v>26.492058274804101</v>
      </c>
      <c r="Z73" s="191">
        <f t="shared" si="188"/>
        <v>29.671105267780593</v>
      </c>
      <c r="AA73" s="191">
        <f t="shared" si="188"/>
        <v>33.231637899914269</v>
      </c>
      <c r="AB73" s="191">
        <f t="shared" si="188"/>
        <v>37.884067205902269</v>
      </c>
      <c r="AC73" s="191">
        <f t="shared" si="188"/>
        <v>43.187836614728589</v>
      </c>
      <c r="AD73" s="191">
        <f t="shared" si="188"/>
        <v>49.234133740790604</v>
      </c>
      <c r="AE73" s="191">
        <f t="shared" si="188"/>
        <v>56.126912464501288</v>
      </c>
      <c r="AF73" s="191">
        <f t="shared" si="188"/>
        <v>63.984680209531476</v>
      </c>
      <c r="AG73" s="191">
        <f t="shared" si="188"/>
        <v>72.942535438865889</v>
      </c>
      <c r="AH73" s="389">
        <f t="shared" si="196"/>
        <v>476.38442104079166</v>
      </c>
      <c r="AI73" s="191">
        <f t="shared" si="189"/>
        <v>78.126880932867934</v>
      </c>
      <c r="AJ73" s="191">
        <f t="shared" si="190"/>
        <v>84.37703140749737</v>
      </c>
      <c r="AK73" s="191">
        <f t="shared" si="190"/>
        <v>91.12719392009717</v>
      </c>
      <c r="AL73" s="191">
        <f t="shared" si="190"/>
        <v>98.417369433704948</v>
      </c>
      <c r="AM73" s="191">
        <f t="shared" si="190"/>
        <v>106.29075898840134</v>
      </c>
      <c r="AN73" s="191">
        <f t="shared" si="190"/>
        <v>114.79401970747345</v>
      </c>
      <c r="AO73" s="191">
        <f t="shared" si="190"/>
        <v>123.97754128407132</v>
      </c>
      <c r="AP73" s="191">
        <f t="shared" si="190"/>
        <v>133.89574458679704</v>
      </c>
      <c r="AQ73" s="191">
        <f t="shared" si="190"/>
        <v>144.60740415374082</v>
      </c>
      <c r="AR73" s="191">
        <f t="shared" si="190"/>
        <v>156.17599648604011</v>
      </c>
      <c r="AS73" s="191">
        <f t="shared" si="190"/>
        <v>168.67007620492333</v>
      </c>
      <c r="AT73" s="191">
        <f t="shared" si="190"/>
        <v>182.16368230131721</v>
      </c>
      <c r="AU73" s="389">
        <f t="shared" si="197"/>
        <v>1482.6236994069322</v>
      </c>
      <c r="AV73" s="191">
        <f t="shared" si="191"/>
        <v>205.23774872615073</v>
      </c>
      <c r="AW73" s="191">
        <f t="shared" si="192"/>
        <v>213.44725867519674</v>
      </c>
      <c r="AX73" s="191">
        <f t="shared" si="192"/>
        <v>221.98514902220464</v>
      </c>
      <c r="AY73" s="191">
        <f t="shared" si="192"/>
        <v>230.86455498309283</v>
      </c>
      <c r="AZ73" s="191">
        <f t="shared" si="192"/>
        <v>240.09913718241651</v>
      </c>
      <c r="BA73" s="191">
        <f t="shared" si="192"/>
        <v>249.70310266971319</v>
      </c>
      <c r="BB73" s="191">
        <f t="shared" si="192"/>
        <v>259.69122677650171</v>
      </c>
      <c r="BC73" s="191">
        <f t="shared" si="192"/>
        <v>270.07887584756179</v>
      </c>
      <c r="BD73" s="191">
        <f t="shared" si="192"/>
        <v>280.88203088146423</v>
      </c>
      <c r="BE73" s="191">
        <f t="shared" si="192"/>
        <v>292.11731211672281</v>
      </c>
      <c r="BF73" s="191">
        <f t="shared" si="192"/>
        <v>303.80200460139179</v>
      </c>
      <c r="BG73" s="191">
        <f t="shared" si="192"/>
        <v>315.95408478544744</v>
      </c>
      <c r="BH73" s="389">
        <f t="shared" si="198"/>
        <v>3083.8624862678639</v>
      </c>
      <c r="BI73" s="191">
        <f t="shared" si="193"/>
        <v>337.94934991858821</v>
      </c>
      <c r="BJ73" s="191">
        <f t="shared" si="194"/>
        <v>337.94934991858821</v>
      </c>
      <c r="BK73" s="191">
        <f t="shared" si="194"/>
        <v>348.08783041614583</v>
      </c>
      <c r="BL73" s="191">
        <f t="shared" si="194"/>
        <v>348.08783041614583</v>
      </c>
      <c r="BM73" s="191">
        <f t="shared" si="194"/>
        <v>358.53046532863027</v>
      </c>
      <c r="BN73" s="191">
        <f t="shared" si="194"/>
        <v>358.53046532863027</v>
      </c>
      <c r="BO73" s="191">
        <f t="shared" si="194"/>
        <v>369.28637928848923</v>
      </c>
      <c r="BP73" s="191">
        <f t="shared" si="194"/>
        <v>369.28637928848923</v>
      </c>
      <c r="BQ73" s="191">
        <f t="shared" si="194"/>
        <v>380.36497066714395</v>
      </c>
      <c r="BR73" s="191">
        <f t="shared" si="194"/>
        <v>380.36497066714395</v>
      </c>
      <c r="BS73" s="191">
        <f t="shared" si="194"/>
        <v>391.77591978715827</v>
      </c>
      <c r="BT73" s="191">
        <f t="shared" si="194"/>
        <v>391.77591978715827</v>
      </c>
      <c r="BU73" s="389">
        <f t="shared" si="199"/>
        <v>4371.989830812312</v>
      </c>
      <c r="BV73" s="395"/>
      <c r="BW73" s="395"/>
      <c r="BX73" s="378"/>
      <c r="BY73" s="378"/>
      <c r="BZ73" s="378"/>
      <c r="CA73" s="378"/>
      <c r="CB73" s="378"/>
      <c r="CC73" s="378"/>
      <c r="CD73" s="378"/>
      <c r="CE73" s="378"/>
      <c r="CF73" s="378"/>
      <c r="CG73" s="378"/>
      <c r="CH73" s="378"/>
      <c r="CI73" s="378"/>
      <c r="CJ73" s="378"/>
      <c r="CK73" s="378"/>
      <c r="CL73" s="378"/>
      <c r="CM73" s="378"/>
      <c r="CN73" s="378"/>
      <c r="CO73" s="378"/>
    </row>
    <row r="74" spans="1:93" s="380" customFormat="1" ht="15.95" customHeight="1" x14ac:dyDescent="0.2">
      <c r="B74" s="398" t="s">
        <v>289</v>
      </c>
      <c r="C74" s="387">
        <v>0.15</v>
      </c>
      <c r="D74" s="387">
        <v>0.1</v>
      </c>
      <c r="E74" s="387">
        <v>0.1</v>
      </c>
      <c r="F74" s="387">
        <v>0.1</v>
      </c>
      <c r="G74" s="387">
        <v>0.1</v>
      </c>
      <c r="H74" s="384" t="s">
        <v>226</v>
      </c>
      <c r="I74" s="191">
        <f t="shared" si="184"/>
        <v>6</v>
      </c>
      <c r="J74" s="191">
        <f t="shared" si="185"/>
        <v>6.7200000000000006</v>
      </c>
      <c r="K74" s="191">
        <f t="shared" si="185"/>
        <v>7.5264000000000006</v>
      </c>
      <c r="L74" s="191">
        <f t="shared" si="185"/>
        <v>8.4295680000000015</v>
      </c>
      <c r="M74" s="191">
        <f t="shared" si="185"/>
        <v>9.4411161600000035</v>
      </c>
      <c r="N74" s="191">
        <f t="shared" si="185"/>
        <v>10.574050099200004</v>
      </c>
      <c r="O74" s="191">
        <f t="shared" si="185"/>
        <v>11.842936111104006</v>
      </c>
      <c r="P74" s="191">
        <f t="shared" si="185"/>
        <v>13.264088444436489</v>
      </c>
      <c r="Q74" s="191">
        <f t="shared" si="185"/>
        <v>14.855779057768867</v>
      </c>
      <c r="R74" s="191">
        <f t="shared" si="185"/>
        <v>16.638472544701134</v>
      </c>
      <c r="S74" s="191">
        <f t="shared" si="185"/>
        <v>18.635089250065274</v>
      </c>
      <c r="T74" s="191">
        <f t="shared" si="185"/>
        <v>20.871299960073106</v>
      </c>
      <c r="U74" s="389">
        <f t="shared" si="195"/>
        <v>144.7987996273489</v>
      </c>
      <c r="V74" s="191">
        <f t="shared" si="187"/>
        <v>17.142294367206713</v>
      </c>
      <c r="W74" s="191">
        <f t="shared" si="188"/>
        <v>19.199369691271524</v>
      </c>
      <c r="X74" s="191">
        <f t="shared" si="188"/>
        <v>21.503294054224106</v>
      </c>
      <c r="Y74" s="191">
        <f t="shared" si="188"/>
        <v>24.083689340731002</v>
      </c>
      <c r="Z74" s="191">
        <f t="shared" si="188"/>
        <v>26.973732061618723</v>
      </c>
      <c r="AA74" s="191">
        <f t="shared" si="188"/>
        <v>30.210579909012974</v>
      </c>
      <c r="AB74" s="191">
        <f t="shared" si="188"/>
        <v>34.440061096274796</v>
      </c>
      <c r="AC74" s="191">
        <f t="shared" si="188"/>
        <v>39.261669649753266</v>
      </c>
      <c r="AD74" s="191">
        <f t="shared" si="188"/>
        <v>44.758303400718731</v>
      </c>
      <c r="AE74" s="191">
        <f t="shared" si="188"/>
        <v>51.024465876819356</v>
      </c>
      <c r="AF74" s="191">
        <f t="shared" si="188"/>
        <v>58.167891099574071</v>
      </c>
      <c r="AG74" s="191">
        <f t="shared" si="188"/>
        <v>66.311395853514441</v>
      </c>
      <c r="AH74" s="389">
        <f t="shared" si="196"/>
        <v>433.07674640071974</v>
      </c>
      <c r="AI74" s="191">
        <f t="shared" si="189"/>
        <v>78.126880932867934</v>
      </c>
      <c r="AJ74" s="191">
        <f t="shared" si="190"/>
        <v>84.37703140749737</v>
      </c>
      <c r="AK74" s="191">
        <f t="shared" si="190"/>
        <v>91.12719392009717</v>
      </c>
      <c r="AL74" s="191">
        <f t="shared" si="190"/>
        <v>98.417369433704948</v>
      </c>
      <c r="AM74" s="191">
        <f t="shared" si="190"/>
        <v>106.29075898840134</v>
      </c>
      <c r="AN74" s="191">
        <f t="shared" si="190"/>
        <v>114.79401970747345</v>
      </c>
      <c r="AO74" s="191">
        <f t="shared" si="190"/>
        <v>123.97754128407132</v>
      </c>
      <c r="AP74" s="191">
        <f t="shared" si="190"/>
        <v>133.89574458679704</v>
      </c>
      <c r="AQ74" s="191">
        <f t="shared" si="190"/>
        <v>144.60740415374082</v>
      </c>
      <c r="AR74" s="191">
        <f t="shared" si="190"/>
        <v>156.17599648604011</v>
      </c>
      <c r="AS74" s="191">
        <f t="shared" si="190"/>
        <v>168.67007620492333</v>
      </c>
      <c r="AT74" s="191">
        <f t="shared" si="190"/>
        <v>182.16368230131721</v>
      </c>
      <c r="AU74" s="389">
        <f t="shared" si="197"/>
        <v>1482.6236994069322</v>
      </c>
      <c r="AV74" s="191">
        <f t="shared" si="191"/>
        <v>205.23774872615073</v>
      </c>
      <c r="AW74" s="191">
        <f t="shared" si="192"/>
        <v>213.44725867519674</v>
      </c>
      <c r="AX74" s="191">
        <f t="shared" si="192"/>
        <v>221.98514902220464</v>
      </c>
      <c r="AY74" s="191">
        <f t="shared" si="192"/>
        <v>230.86455498309283</v>
      </c>
      <c r="AZ74" s="191">
        <f t="shared" si="192"/>
        <v>240.09913718241651</v>
      </c>
      <c r="BA74" s="191">
        <f t="shared" si="192"/>
        <v>249.70310266971319</v>
      </c>
      <c r="BB74" s="191">
        <f t="shared" si="192"/>
        <v>259.69122677650171</v>
      </c>
      <c r="BC74" s="191">
        <f t="shared" si="192"/>
        <v>270.07887584756179</v>
      </c>
      <c r="BD74" s="191">
        <f t="shared" si="192"/>
        <v>280.88203088146423</v>
      </c>
      <c r="BE74" s="191">
        <f t="shared" si="192"/>
        <v>292.11731211672281</v>
      </c>
      <c r="BF74" s="191">
        <f t="shared" si="192"/>
        <v>303.80200460139179</v>
      </c>
      <c r="BG74" s="191">
        <f t="shared" si="192"/>
        <v>315.95408478544744</v>
      </c>
      <c r="BH74" s="389">
        <f t="shared" si="198"/>
        <v>3083.8624862678639</v>
      </c>
      <c r="BI74" s="191">
        <f t="shared" si="193"/>
        <v>337.94934991858821</v>
      </c>
      <c r="BJ74" s="191">
        <f t="shared" si="194"/>
        <v>337.94934991858821</v>
      </c>
      <c r="BK74" s="191">
        <f t="shared" si="194"/>
        <v>348.08783041614583</v>
      </c>
      <c r="BL74" s="191">
        <f t="shared" si="194"/>
        <v>348.08783041614583</v>
      </c>
      <c r="BM74" s="191">
        <f t="shared" si="194"/>
        <v>358.53046532863027</v>
      </c>
      <c r="BN74" s="191">
        <f t="shared" si="194"/>
        <v>358.53046532863027</v>
      </c>
      <c r="BO74" s="191">
        <f t="shared" si="194"/>
        <v>369.28637928848923</v>
      </c>
      <c r="BP74" s="191">
        <f t="shared" si="194"/>
        <v>369.28637928848923</v>
      </c>
      <c r="BQ74" s="191">
        <f t="shared" si="194"/>
        <v>380.36497066714395</v>
      </c>
      <c r="BR74" s="191">
        <f t="shared" si="194"/>
        <v>380.36497066714395</v>
      </c>
      <c r="BS74" s="191">
        <f t="shared" si="194"/>
        <v>391.77591978715827</v>
      </c>
      <c r="BT74" s="191">
        <f t="shared" si="194"/>
        <v>391.77591978715827</v>
      </c>
      <c r="BU74" s="389">
        <f t="shared" si="199"/>
        <v>4371.989830812312</v>
      </c>
      <c r="BV74" s="395"/>
      <c r="BW74" s="395"/>
      <c r="BX74" s="378"/>
      <c r="BY74" s="378"/>
      <c r="BZ74" s="378"/>
      <c r="CA74" s="378"/>
      <c r="CB74" s="378"/>
      <c r="CC74" s="378"/>
      <c r="CD74" s="378"/>
      <c r="CE74" s="378"/>
      <c r="CF74" s="378"/>
      <c r="CG74" s="378"/>
      <c r="CH74" s="378"/>
      <c r="CI74" s="378"/>
      <c r="CJ74" s="378"/>
      <c r="CK74" s="378"/>
      <c r="CL74" s="378"/>
      <c r="CM74" s="378"/>
      <c r="CN74" s="378"/>
      <c r="CO74" s="378"/>
    </row>
    <row r="75" spans="1:93" s="380" customFormat="1" ht="15.95" customHeight="1" x14ac:dyDescent="0.2">
      <c r="B75" s="398" t="s">
        <v>288</v>
      </c>
      <c r="C75" s="387"/>
      <c r="D75" s="387">
        <v>0.02</v>
      </c>
      <c r="E75" s="387">
        <v>0.03</v>
      </c>
      <c r="F75" s="387">
        <v>0.03</v>
      </c>
      <c r="G75" s="387">
        <v>0.03</v>
      </c>
      <c r="H75" s="384" t="s">
        <v>226</v>
      </c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8"/>
      <c r="V75" s="191">
        <f t="shared" si="187"/>
        <v>3.4284588734413428</v>
      </c>
      <c r="W75" s="191">
        <f t="shared" si="188"/>
        <v>3.8398739382543043</v>
      </c>
      <c r="X75" s="191">
        <f t="shared" si="188"/>
        <v>4.3006588108448209</v>
      </c>
      <c r="Y75" s="191">
        <f t="shared" si="188"/>
        <v>4.8167378681462001</v>
      </c>
      <c r="Z75" s="191">
        <f t="shared" si="188"/>
        <v>5.3947464123237445</v>
      </c>
      <c r="AA75" s="191">
        <f t="shared" si="188"/>
        <v>6.0421159818025947</v>
      </c>
      <c r="AB75" s="191">
        <f t="shared" si="188"/>
        <v>6.8880122192549589</v>
      </c>
      <c r="AC75" s="191">
        <f t="shared" si="188"/>
        <v>7.8523339299506532</v>
      </c>
      <c r="AD75" s="191">
        <f t="shared" si="188"/>
        <v>8.9516606801437462</v>
      </c>
      <c r="AE75" s="191">
        <f t="shared" si="188"/>
        <v>10.204893175363871</v>
      </c>
      <c r="AF75" s="191">
        <f t="shared" si="188"/>
        <v>11.633578219914813</v>
      </c>
      <c r="AG75" s="191">
        <f t="shared" si="188"/>
        <v>13.26227917070289</v>
      </c>
      <c r="AH75" s="389">
        <f t="shared" si="196"/>
        <v>86.615349280143931</v>
      </c>
      <c r="AI75" s="191">
        <f t="shared" si="189"/>
        <v>23.438064279860377</v>
      </c>
      <c r="AJ75" s="191">
        <f t="shared" si="190"/>
        <v>25.313109422249209</v>
      </c>
      <c r="AK75" s="191">
        <f t="shared" si="190"/>
        <v>27.33815817602915</v>
      </c>
      <c r="AL75" s="191">
        <f t="shared" si="190"/>
        <v>29.52521083011148</v>
      </c>
      <c r="AM75" s="191">
        <f t="shared" si="190"/>
        <v>31.887227696520398</v>
      </c>
      <c r="AN75" s="191">
        <f t="shared" si="190"/>
        <v>34.438205912242033</v>
      </c>
      <c r="AO75" s="191">
        <f t="shared" si="190"/>
        <v>37.193262385221395</v>
      </c>
      <c r="AP75" s="191">
        <f t="shared" si="190"/>
        <v>40.168723376039111</v>
      </c>
      <c r="AQ75" s="191">
        <f t="shared" si="190"/>
        <v>43.382221246122242</v>
      </c>
      <c r="AR75" s="191">
        <f t="shared" si="190"/>
        <v>46.852798945812026</v>
      </c>
      <c r="AS75" s="191">
        <f t="shared" si="190"/>
        <v>50.601022861476991</v>
      </c>
      <c r="AT75" s="191">
        <f t="shared" si="190"/>
        <v>54.649104690395156</v>
      </c>
      <c r="AU75" s="389">
        <f t="shared" si="197"/>
        <v>444.78710982207957</v>
      </c>
      <c r="AV75" s="191">
        <f t="shared" si="191"/>
        <v>61.571324617845214</v>
      </c>
      <c r="AW75" s="191">
        <f t="shared" si="192"/>
        <v>64.034177602559012</v>
      </c>
      <c r="AX75" s="191">
        <f t="shared" si="192"/>
        <v>66.595544706661386</v>
      </c>
      <c r="AY75" s="191">
        <f t="shared" si="192"/>
        <v>69.259366494927846</v>
      </c>
      <c r="AZ75" s="191">
        <f t="shared" si="192"/>
        <v>72.029741154724945</v>
      </c>
      <c r="BA75" s="191">
        <f t="shared" si="192"/>
        <v>74.91093080091396</v>
      </c>
      <c r="BB75" s="191">
        <f t="shared" si="192"/>
        <v>77.907368032950515</v>
      </c>
      <c r="BC75" s="191">
        <f t="shared" si="192"/>
        <v>81.023662754268528</v>
      </c>
      <c r="BD75" s="191">
        <f t="shared" si="192"/>
        <v>84.264609264439272</v>
      </c>
      <c r="BE75" s="191">
        <f t="shared" si="192"/>
        <v>87.635193635016847</v>
      </c>
      <c r="BF75" s="191">
        <f t="shared" si="192"/>
        <v>91.140601380417522</v>
      </c>
      <c r="BG75" s="191">
        <f t="shared" si="192"/>
        <v>94.786225435634222</v>
      </c>
      <c r="BH75" s="389">
        <f t="shared" si="198"/>
        <v>925.15874588035933</v>
      </c>
      <c r="BI75" s="191">
        <f t="shared" si="193"/>
        <v>101.38480497557644</v>
      </c>
      <c r="BJ75" s="191">
        <f t="shared" si="194"/>
        <v>101.38480497557644</v>
      </c>
      <c r="BK75" s="191">
        <f t="shared" si="194"/>
        <v>104.42634912484375</v>
      </c>
      <c r="BL75" s="191">
        <f t="shared" si="194"/>
        <v>104.42634912484375</v>
      </c>
      <c r="BM75" s="191">
        <f t="shared" si="194"/>
        <v>107.55913959858907</v>
      </c>
      <c r="BN75" s="191">
        <f t="shared" si="194"/>
        <v>107.55913959858907</v>
      </c>
      <c r="BO75" s="191">
        <f t="shared" si="194"/>
        <v>110.78591378654676</v>
      </c>
      <c r="BP75" s="191">
        <f t="shared" si="194"/>
        <v>110.78591378654676</v>
      </c>
      <c r="BQ75" s="191">
        <f t="shared" si="194"/>
        <v>114.10949120014317</v>
      </c>
      <c r="BR75" s="191">
        <f t="shared" si="194"/>
        <v>114.10949120014317</v>
      </c>
      <c r="BS75" s="191">
        <f t="shared" si="194"/>
        <v>117.53277593614746</v>
      </c>
      <c r="BT75" s="191">
        <f t="shared" si="194"/>
        <v>117.53277593614746</v>
      </c>
      <c r="BU75" s="389">
        <f t="shared" si="199"/>
        <v>1311.5969492436934</v>
      </c>
      <c r="BV75" s="395"/>
      <c r="BW75" s="395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</row>
    <row r="76" spans="1:93" s="380" customFormat="1" ht="15.95" customHeight="1" x14ac:dyDescent="0.2">
      <c r="B76" s="398" t="s">
        <v>289</v>
      </c>
      <c r="C76" s="387"/>
      <c r="D76" s="387">
        <v>0.04</v>
      </c>
      <c r="E76" s="387">
        <v>0.06</v>
      </c>
      <c r="F76" s="387">
        <v>0.06</v>
      </c>
      <c r="G76" s="387">
        <v>0.06</v>
      </c>
      <c r="H76" s="384" t="s">
        <v>226</v>
      </c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8"/>
      <c r="V76" s="191">
        <f t="shared" si="187"/>
        <v>6.8569177468826856</v>
      </c>
      <c r="W76" s="191">
        <f t="shared" si="188"/>
        <v>7.6797478765086087</v>
      </c>
      <c r="X76" s="191">
        <f t="shared" si="188"/>
        <v>8.6013176216896419</v>
      </c>
      <c r="Y76" s="191">
        <f t="shared" si="188"/>
        <v>9.6334757362924002</v>
      </c>
      <c r="Z76" s="191">
        <f t="shared" si="188"/>
        <v>10.789492824647489</v>
      </c>
      <c r="AA76" s="191">
        <f t="shared" si="188"/>
        <v>12.084231963605189</v>
      </c>
      <c r="AB76" s="191">
        <f t="shared" si="188"/>
        <v>13.776024438509918</v>
      </c>
      <c r="AC76" s="191">
        <f t="shared" si="188"/>
        <v>15.704667859901306</v>
      </c>
      <c r="AD76" s="191">
        <f t="shared" si="188"/>
        <v>17.903321360287492</v>
      </c>
      <c r="AE76" s="191">
        <f t="shared" si="188"/>
        <v>20.409786350727742</v>
      </c>
      <c r="AF76" s="191">
        <f t="shared" si="188"/>
        <v>23.267156439829627</v>
      </c>
      <c r="AG76" s="191">
        <f t="shared" si="188"/>
        <v>26.524558341405779</v>
      </c>
      <c r="AH76" s="389">
        <f t="shared" si="196"/>
        <v>173.23069856028786</v>
      </c>
      <c r="AI76" s="191">
        <f t="shared" si="189"/>
        <v>46.876128559720755</v>
      </c>
      <c r="AJ76" s="191">
        <f t="shared" si="190"/>
        <v>50.626218844498418</v>
      </c>
      <c r="AK76" s="191">
        <f t="shared" si="190"/>
        <v>54.676316352058301</v>
      </c>
      <c r="AL76" s="191">
        <f t="shared" si="190"/>
        <v>59.050421660222959</v>
      </c>
      <c r="AM76" s="191">
        <f t="shared" si="190"/>
        <v>63.774455393040796</v>
      </c>
      <c r="AN76" s="191">
        <f t="shared" si="190"/>
        <v>68.876411824484066</v>
      </c>
      <c r="AO76" s="191">
        <f t="shared" si="190"/>
        <v>74.38652477044279</v>
      </c>
      <c r="AP76" s="191">
        <f t="shared" si="190"/>
        <v>80.337446752078222</v>
      </c>
      <c r="AQ76" s="191">
        <f t="shared" si="190"/>
        <v>86.764442492244484</v>
      </c>
      <c r="AR76" s="191">
        <f t="shared" si="190"/>
        <v>93.705597891624052</v>
      </c>
      <c r="AS76" s="191">
        <f t="shared" si="190"/>
        <v>101.20204572295398</v>
      </c>
      <c r="AT76" s="191">
        <f t="shared" si="190"/>
        <v>109.29820938079031</v>
      </c>
      <c r="AU76" s="389">
        <f t="shared" si="197"/>
        <v>889.57421964415914</v>
      </c>
      <c r="AV76" s="191">
        <f t="shared" si="191"/>
        <v>123.14264923569043</v>
      </c>
      <c r="AW76" s="191">
        <f t="shared" si="192"/>
        <v>128.06835520511802</v>
      </c>
      <c r="AX76" s="191">
        <f t="shared" si="192"/>
        <v>133.19108941332277</v>
      </c>
      <c r="AY76" s="191">
        <f t="shared" si="192"/>
        <v>138.51873298985569</v>
      </c>
      <c r="AZ76" s="191">
        <f t="shared" si="192"/>
        <v>144.05948230944989</v>
      </c>
      <c r="BA76" s="191">
        <f t="shared" si="192"/>
        <v>149.82186160182792</v>
      </c>
      <c r="BB76" s="191">
        <f t="shared" si="192"/>
        <v>155.81473606590103</v>
      </c>
      <c r="BC76" s="191">
        <f t="shared" si="192"/>
        <v>162.04732550853706</v>
      </c>
      <c r="BD76" s="191">
        <f t="shared" si="192"/>
        <v>168.52921852887854</v>
      </c>
      <c r="BE76" s="191">
        <f t="shared" si="192"/>
        <v>175.27038727003369</v>
      </c>
      <c r="BF76" s="191">
        <f t="shared" si="192"/>
        <v>182.28120276083504</v>
      </c>
      <c r="BG76" s="191">
        <f t="shared" si="192"/>
        <v>189.57245087126844</v>
      </c>
      <c r="BH76" s="389">
        <f t="shared" si="198"/>
        <v>1850.3174917607187</v>
      </c>
      <c r="BI76" s="191">
        <f t="shared" si="193"/>
        <v>202.76960995115289</v>
      </c>
      <c r="BJ76" s="191">
        <f t="shared" si="194"/>
        <v>202.76960995115289</v>
      </c>
      <c r="BK76" s="191">
        <f t="shared" si="194"/>
        <v>208.85269824968751</v>
      </c>
      <c r="BL76" s="191">
        <f t="shared" si="194"/>
        <v>208.85269824968751</v>
      </c>
      <c r="BM76" s="191">
        <f t="shared" si="194"/>
        <v>215.11827919717814</v>
      </c>
      <c r="BN76" s="191">
        <f t="shared" si="194"/>
        <v>215.11827919717814</v>
      </c>
      <c r="BO76" s="191">
        <f t="shared" si="194"/>
        <v>221.57182757309351</v>
      </c>
      <c r="BP76" s="191">
        <f t="shared" si="194"/>
        <v>221.57182757309351</v>
      </c>
      <c r="BQ76" s="191">
        <f t="shared" si="194"/>
        <v>228.21898240028634</v>
      </c>
      <c r="BR76" s="191">
        <f t="shared" si="194"/>
        <v>228.21898240028634</v>
      </c>
      <c r="BS76" s="191">
        <f t="shared" si="194"/>
        <v>235.06555187229492</v>
      </c>
      <c r="BT76" s="191">
        <f t="shared" si="194"/>
        <v>235.06555187229492</v>
      </c>
      <c r="BU76" s="389">
        <f t="shared" si="199"/>
        <v>2623.1938984873868</v>
      </c>
      <c r="BW76" s="395"/>
      <c r="BX76" s="378"/>
      <c r="BY76" s="378"/>
      <c r="BZ76" s="378"/>
      <c r="CA76" s="378"/>
      <c r="CB76" s="378"/>
      <c r="CC76" s="378"/>
      <c r="CD76" s="378"/>
      <c r="CE76" s="378"/>
      <c r="CF76" s="378"/>
      <c r="CG76" s="378"/>
      <c r="CH76" s="378"/>
      <c r="CI76" s="378"/>
      <c r="CJ76" s="378"/>
      <c r="CK76" s="378"/>
      <c r="CL76" s="378"/>
      <c r="CM76" s="378"/>
      <c r="CN76" s="378"/>
      <c r="CO76" s="378"/>
    </row>
    <row r="77" spans="1:93" s="380" customFormat="1" ht="15.95" customHeight="1" x14ac:dyDescent="0.2">
      <c r="B77" s="398" t="s">
        <v>290</v>
      </c>
      <c r="C77" s="387"/>
      <c r="D77" s="399">
        <v>6.5000000000000002E-2</v>
      </c>
      <c r="E77" s="387">
        <v>0.09</v>
      </c>
      <c r="F77" s="387">
        <v>0.09</v>
      </c>
      <c r="G77" s="387">
        <v>0.09</v>
      </c>
      <c r="H77" s="384" t="s">
        <v>226</v>
      </c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8"/>
      <c r="V77" s="191">
        <f t="shared" si="187"/>
        <v>11.142491338684364</v>
      </c>
      <c r="W77" s="191">
        <f t="shared" si="188"/>
        <v>12.479590299326491</v>
      </c>
      <c r="X77" s="191">
        <f t="shared" si="188"/>
        <v>13.977141135245668</v>
      </c>
      <c r="Y77" s="191">
        <f t="shared" si="188"/>
        <v>15.654398071475152</v>
      </c>
      <c r="Z77" s="191">
        <f t="shared" si="188"/>
        <v>17.532925840052169</v>
      </c>
      <c r="AA77" s="191">
        <f t="shared" si="188"/>
        <v>19.636876940858432</v>
      </c>
      <c r="AB77" s="191">
        <f t="shared" si="188"/>
        <v>22.386039712578615</v>
      </c>
      <c r="AC77" s="191">
        <f t="shared" si="188"/>
        <v>25.520085272339621</v>
      </c>
      <c r="AD77" s="191">
        <f t="shared" si="188"/>
        <v>29.092897210467175</v>
      </c>
      <c r="AE77" s="191">
        <f t="shared" si="188"/>
        <v>33.165902819932583</v>
      </c>
      <c r="AF77" s="191">
        <f t="shared" si="188"/>
        <v>37.80912921472315</v>
      </c>
      <c r="AG77" s="191">
        <f t="shared" si="188"/>
        <v>43.102407304784393</v>
      </c>
      <c r="AH77" s="389">
        <f t="shared" si="196"/>
        <v>281.49988516046784</v>
      </c>
      <c r="AI77" s="191">
        <f t="shared" si="189"/>
        <v>70.314192839581125</v>
      </c>
      <c r="AJ77" s="191">
        <f t="shared" si="190"/>
        <v>75.939328266747623</v>
      </c>
      <c r="AK77" s="191">
        <f t="shared" si="190"/>
        <v>82.014474528087447</v>
      </c>
      <c r="AL77" s="191">
        <f t="shared" si="190"/>
        <v>88.575632490334442</v>
      </c>
      <c r="AM77" s="191">
        <f t="shared" si="190"/>
        <v>95.661683089561194</v>
      </c>
      <c r="AN77" s="191">
        <f t="shared" si="190"/>
        <v>103.31461773672609</v>
      </c>
      <c r="AO77" s="191">
        <f t="shared" si="190"/>
        <v>111.57978715566419</v>
      </c>
      <c r="AP77" s="191">
        <f t="shared" si="190"/>
        <v>120.50617012811733</v>
      </c>
      <c r="AQ77" s="191">
        <f t="shared" si="190"/>
        <v>130.14666373836673</v>
      </c>
      <c r="AR77" s="191">
        <f t="shared" si="190"/>
        <v>140.55839683743608</v>
      </c>
      <c r="AS77" s="191">
        <f t="shared" si="190"/>
        <v>151.80306858443097</v>
      </c>
      <c r="AT77" s="191">
        <f t="shared" si="190"/>
        <v>163.94731407118547</v>
      </c>
      <c r="AU77" s="389">
        <f t="shared" si="197"/>
        <v>1334.3613294662387</v>
      </c>
      <c r="AV77" s="191">
        <f t="shared" si="191"/>
        <v>184.71397385353563</v>
      </c>
      <c r="AW77" s="191">
        <f t="shared" si="192"/>
        <v>192.10253280767705</v>
      </c>
      <c r="AX77" s="191">
        <f t="shared" si="192"/>
        <v>199.78663411998417</v>
      </c>
      <c r="AY77" s="191">
        <f t="shared" si="192"/>
        <v>207.77809948478355</v>
      </c>
      <c r="AZ77" s="191">
        <f t="shared" si="192"/>
        <v>216.08922346417484</v>
      </c>
      <c r="BA77" s="191">
        <f t="shared" si="192"/>
        <v>224.73279240274186</v>
      </c>
      <c r="BB77" s="191">
        <f t="shared" si="192"/>
        <v>233.72210409885153</v>
      </c>
      <c r="BC77" s="191">
        <f t="shared" si="192"/>
        <v>243.07098826280557</v>
      </c>
      <c r="BD77" s="191">
        <f t="shared" si="192"/>
        <v>252.7938277933178</v>
      </c>
      <c r="BE77" s="191">
        <f t="shared" si="192"/>
        <v>262.9055809050505</v>
      </c>
      <c r="BF77" s="191">
        <f t="shared" si="192"/>
        <v>273.42180414125255</v>
      </c>
      <c r="BG77" s="191">
        <f t="shared" si="192"/>
        <v>284.35867630690268</v>
      </c>
      <c r="BH77" s="389">
        <f t="shared" si="198"/>
        <v>2775.4762376410772</v>
      </c>
      <c r="BI77" s="191">
        <f t="shared" si="193"/>
        <v>304.15441492672937</v>
      </c>
      <c r="BJ77" s="191">
        <f t="shared" si="194"/>
        <v>304.15441492672937</v>
      </c>
      <c r="BK77" s="191">
        <f t="shared" si="194"/>
        <v>313.27904737453122</v>
      </c>
      <c r="BL77" s="191">
        <f t="shared" si="194"/>
        <v>313.27904737453122</v>
      </c>
      <c r="BM77" s="191">
        <f t="shared" si="194"/>
        <v>322.67741879576721</v>
      </c>
      <c r="BN77" s="191">
        <f t="shared" si="194"/>
        <v>322.67741879576721</v>
      </c>
      <c r="BO77" s="191">
        <f t="shared" si="194"/>
        <v>332.35774135964027</v>
      </c>
      <c r="BP77" s="191">
        <f t="shared" si="194"/>
        <v>332.35774135964027</v>
      </c>
      <c r="BQ77" s="191">
        <f t="shared" si="194"/>
        <v>342.3284736004295</v>
      </c>
      <c r="BR77" s="191">
        <f t="shared" si="194"/>
        <v>342.3284736004295</v>
      </c>
      <c r="BS77" s="191">
        <f t="shared" si="194"/>
        <v>352.59832780844238</v>
      </c>
      <c r="BT77" s="191">
        <f t="shared" si="194"/>
        <v>352.59832780844238</v>
      </c>
      <c r="BU77" s="389">
        <f t="shared" si="199"/>
        <v>3934.7908477310793</v>
      </c>
      <c r="BW77" s="395"/>
      <c r="BX77" s="378"/>
      <c r="BY77" s="378"/>
      <c r="BZ77" s="378"/>
      <c r="CA77" s="378"/>
      <c r="CB77" s="378"/>
      <c r="CC77" s="378"/>
      <c r="CD77" s="378"/>
      <c r="CE77" s="378"/>
      <c r="CF77" s="378"/>
      <c r="CG77" s="378"/>
      <c r="CH77" s="378"/>
      <c r="CI77" s="378"/>
      <c r="CJ77" s="378"/>
      <c r="CK77" s="378"/>
      <c r="CL77" s="378"/>
      <c r="CM77" s="378"/>
      <c r="CN77" s="378"/>
      <c r="CO77" s="378"/>
    </row>
    <row r="78" spans="1:93" s="380" customFormat="1" ht="15.95" customHeight="1" x14ac:dyDescent="0.2">
      <c r="B78" s="398" t="s">
        <v>288</v>
      </c>
      <c r="C78" s="387"/>
      <c r="D78" s="387">
        <v>0.02</v>
      </c>
      <c r="E78" s="399">
        <v>2.5000000000000001E-2</v>
      </c>
      <c r="F78" s="399">
        <v>2.5000000000000001E-2</v>
      </c>
      <c r="G78" s="399">
        <v>2.5000000000000001E-2</v>
      </c>
      <c r="H78" s="384" t="s">
        <v>226</v>
      </c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8"/>
      <c r="V78" s="191">
        <f t="shared" si="187"/>
        <v>3.4284588734413428</v>
      </c>
      <c r="W78" s="191">
        <f t="shared" si="188"/>
        <v>3.8398739382543043</v>
      </c>
      <c r="X78" s="191">
        <f t="shared" si="188"/>
        <v>4.3006588108448209</v>
      </c>
      <c r="Y78" s="191">
        <f t="shared" si="188"/>
        <v>4.8167378681462001</v>
      </c>
      <c r="Z78" s="191">
        <f t="shared" si="188"/>
        <v>5.3947464123237445</v>
      </c>
      <c r="AA78" s="191">
        <f t="shared" si="188"/>
        <v>6.0421159818025947</v>
      </c>
      <c r="AB78" s="191">
        <f t="shared" si="188"/>
        <v>6.8880122192549589</v>
      </c>
      <c r="AC78" s="191">
        <f t="shared" si="188"/>
        <v>7.8523339299506532</v>
      </c>
      <c r="AD78" s="191">
        <f t="shared" si="188"/>
        <v>8.9516606801437462</v>
      </c>
      <c r="AE78" s="191">
        <f t="shared" si="188"/>
        <v>10.204893175363871</v>
      </c>
      <c r="AF78" s="191">
        <f t="shared" si="188"/>
        <v>11.633578219914813</v>
      </c>
      <c r="AG78" s="191">
        <f t="shared" si="188"/>
        <v>13.26227917070289</v>
      </c>
      <c r="AH78" s="389">
        <f t="shared" si="196"/>
        <v>86.615349280143931</v>
      </c>
      <c r="AI78" s="191">
        <f t="shared" si="189"/>
        <v>19.531720233216983</v>
      </c>
      <c r="AJ78" s="191">
        <f t="shared" si="190"/>
        <v>21.094257851874342</v>
      </c>
      <c r="AK78" s="191">
        <f t="shared" si="190"/>
        <v>22.781798480024293</v>
      </c>
      <c r="AL78" s="191">
        <f t="shared" si="190"/>
        <v>24.604342358426237</v>
      </c>
      <c r="AM78" s="191">
        <f t="shared" si="190"/>
        <v>26.572689747100334</v>
      </c>
      <c r="AN78" s="191">
        <f t="shared" si="190"/>
        <v>28.698504926868363</v>
      </c>
      <c r="AO78" s="191">
        <f t="shared" si="190"/>
        <v>30.99438532101783</v>
      </c>
      <c r="AP78" s="191">
        <f t="shared" si="190"/>
        <v>33.473936146699259</v>
      </c>
      <c r="AQ78" s="191">
        <f t="shared" si="190"/>
        <v>36.151851038435204</v>
      </c>
      <c r="AR78" s="191">
        <f t="shared" si="190"/>
        <v>39.043999121510026</v>
      </c>
      <c r="AS78" s="191">
        <f t="shared" si="190"/>
        <v>42.167519051230833</v>
      </c>
      <c r="AT78" s="191">
        <f t="shared" si="190"/>
        <v>45.540920575329302</v>
      </c>
      <c r="AU78" s="389">
        <f t="shared" si="197"/>
        <v>370.65592485173306</v>
      </c>
      <c r="AV78" s="191">
        <f t="shared" si="191"/>
        <v>51.309437181537682</v>
      </c>
      <c r="AW78" s="191">
        <f t="shared" si="192"/>
        <v>53.361814668799184</v>
      </c>
      <c r="AX78" s="191">
        <f t="shared" si="192"/>
        <v>55.496287255551159</v>
      </c>
      <c r="AY78" s="191">
        <f t="shared" si="192"/>
        <v>57.716138745773208</v>
      </c>
      <c r="AZ78" s="191">
        <f t="shared" si="192"/>
        <v>60.024784295604128</v>
      </c>
      <c r="BA78" s="191">
        <f t="shared" si="192"/>
        <v>62.425775667428297</v>
      </c>
      <c r="BB78" s="191">
        <f t="shared" si="192"/>
        <v>64.922806694125427</v>
      </c>
      <c r="BC78" s="191">
        <f t="shared" si="192"/>
        <v>67.519718961890447</v>
      </c>
      <c r="BD78" s="191">
        <f t="shared" si="192"/>
        <v>70.220507720366058</v>
      </c>
      <c r="BE78" s="191">
        <f t="shared" si="192"/>
        <v>73.029328029180704</v>
      </c>
      <c r="BF78" s="191">
        <f t="shared" si="192"/>
        <v>75.950501150347947</v>
      </c>
      <c r="BG78" s="191">
        <f t="shared" si="192"/>
        <v>78.988521196361859</v>
      </c>
      <c r="BH78" s="389">
        <f t="shared" si="198"/>
        <v>770.96562156696598</v>
      </c>
      <c r="BI78" s="191">
        <f t="shared" si="193"/>
        <v>84.487337479647053</v>
      </c>
      <c r="BJ78" s="191">
        <f t="shared" si="194"/>
        <v>84.487337479647053</v>
      </c>
      <c r="BK78" s="191">
        <f t="shared" si="194"/>
        <v>87.021957604036459</v>
      </c>
      <c r="BL78" s="191">
        <f t="shared" si="194"/>
        <v>87.021957604036459</v>
      </c>
      <c r="BM78" s="191">
        <f t="shared" si="194"/>
        <v>89.632616332157568</v>
      </c>
      <c r="BN78" s="191">
        <f t="shared" si="194"/>
        <v>89.632616332157568</v>
      </c>
      <c r="BO78" s="191">
        <f t="shared" si="194"/>
        <v>92.321594822122307</v>
      </c>
      <c r="BP78" s="191">
        <f t="shared" si="194"/>
        <v>92.321594822122307</v>
      </c>
      <c r="BQ78" s="191">
        <f t="shared" si="194"/>
        <v>95.091242666785988</v>
      </c>
      <c r="BR78" s="191">
        <f t="shared" si="194"/>
        <v>95.091242666785988</v>
      </c>
      <c r="BS78" s="191">
        <f t="shared" si="194"/>
        <v>97.943979946789568</v>
      </c>
      <c r="BT78" s="191">
        <f t="shared" si="194"/>
        <v>97.943979946789568</v>
      </c>
      <c r="BU78" s="389">
        <f t="shared" si="199"/>
        <v>1092.997457703078</v>
      </c>
      <c r="BV78" s="395"/>
      <c r="BW78" s="395"/>
      <c r="BX78" s="378"/>
      <c r="BY78" s="378"/>
      <c r="BZ78" s="378"/>
      <c r="CA78" s="378"/>
      <c r="CB78" s="378"/>
      <c r="CC78" s="378"/>
      <c r="CD78" s="378"/>
      <c r="CE78" s="378"/>
      <c r="CF78" s="378"/>
      <c r="CG78" s="378"/>
      <c r="CH78" s="378"/>
      <c r="CI78" s="378"/>
      <c r="CJ78" s="378"/>
      <c r="CK78" s="378"/>
      <c r="CL78" s="378"/>
      <c r="CM78" s="378"/>
      <c r="CN78" s="378"/>
      <c r="CO78" s="378"/>
    </row>
    <row r="79" spans="1:93" s="380" customFormat="1" ht="15.95" customHeight="1" x14ac:dyDescent="0.2">
      <c r="B79" s="398" t="s">
        <v>291</v>
      </c>
      <c r="C79" s="404"/>
      <c r="D79" s="404">
        <v>0.04</v>
      </c>
      <c r="E79" s="404">
        <v>0.05</v>
      </c>
      <c r="F79" s="404">
        <v>0.05</v>
      </c>
      <c r="G79" s="404">
        <v>0.05</v>
      </c>
      <c r="H79" s="384" t="s">
        <v>226</v>
      </c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8"/>
      <c r="V79" s="191">
        <f t="shared" si="187"/>
        <v>6.8569177468826856</v>
      </c>
      <c r="W79" s="191">
        <f t="shared" si="188"/>
        <v>7.6797478765086087</v>
      </c>
      <c r="X79" s="191">
        <f t="shared" si="188"/>
        <v>8.6013176216896419</v>
      </c>
      <c r="Y79" s="191">
        <f t="shared" si="188"/>
        <v>9.6334757362924002</v>
      </c>
      <c r="Z79" s="191">
        <f t="shared" si="188"/>
        <v>10.789492824647489</v>
      </c>
      <c r="AA79" s="191">
        <f t="shared" si="188"/>
        <v>12.084231963605189</v>
      </c>
      <c r="AB79" s="191">
        <f t="shared" si="188"/>
        <v>13.776024438509918</v>
      </c>
      <c r="AC79" s="191">
        <f t="shared" si="188"/>
        <v>15.704667859901306</v>
      </c>
      <c r="AD79" s="191">
        <f t="shared" si="188"/>
        <v>17.903321360287492</v>
      </c>
      <c r="AE79" s="191">
        <f t="shared" si="188"/>
        <v>20.409786350727742</v>
      </c>
      <c r="AF79" s="191">
        <f t="shared" si="188"/>
        <v>23.267156439829627</v>
      </c>
      <c r="AG79" s="191">
        <f t="shared" si="188"/>
        <v>26.524558341405779</v>
      </c>
      <c r="AH79" s="389">
        <f t="shared" si="196"/>
        <v>173.23069856028786</v>
      </c>
      <c r="AI79" s="191">
        <f t="shared" si="189"/>
        <v>39.063440466433967</v>
      </c>
      <c r="AJ79" s="191">
        <f t="shared" si="190"/>
        <v>42.188515703748685</v>
      </c>
      <c r="AK79" s="191">
        <f t="shared" si="190"/>
        <v>45.563596960048585</v>
      </c>
      <c r="AL79" s="191">
        <f t="shared" si="190"/>
        <v>49.208684716852474</v>
      </c>
      <c r="AM79" s="191">
        <f t="shared" si="190"/>
        <v>53.145379494200668</v>
      </c>
      <c r="AN79" s="191">
        <f t="shared" si="190"/>
        <v>57.397009853736726</v>
      </c>
      <c r="AO79" s="191">
        <f t="shared" si="190"/>
        <v>61.988770642035661</v>
      </c>
      <c r="AP79" s="191">
        <f t="shared" si="190"/>
        <v>66.947872293398518</v>
      </c>
      <c r="AQ79" s="191">
        <f t="shared" si="190"/>
        <v>72.303702076870408</v>
      </c>
      <c r="AR79" s="191">
        <f t="shared" si="190"/>
        <v>78.087998243020053</v>
      </c>
      <c r="AS79" s="191">
        <f t="shared" si="190"/>
        <v>84.335038102461667</v>
      </c>
      <c r="AT79" s="191">
        <f t="shared" si="190"/>
        <v>91.081841150658605</v>
      </c>
      <c r="AU79" s="389">
        <f t="shared" si="197"/>
        <v>741.31184970346612</v>
      </c>
      <c r="AV79" s="191">
        <f t="shared" si="191"/>
        <v>102.61887436307536</v>
      </c>
      <c r="AW79" s="191">
        <f t="shared" si="192"/>
        <v>106.72362933759837</v>
      </c>
      <c r="AX79" s="191">
        <f t="shared" si="192"/>
        <v>110.99257451110232</v>
      </c>
      <c r="AY79" s="191">
        <f t="shared" si="192"/>
        <v>115.43227749154642</v>
      </c>
      <c r="AZ79" s="191">
        <f t="shared" si="192"/>
        <v>120.04956859120826</v>
      </c>
      <c r="BA79" s="191">
        <f t="shared" si="192"/>
        <v>124.85155133485659</v>
      </c>
      <c r="BB79" s="191">
        <f t="shared" si="192"/>
        <v>129.84561338825085</v>
      </c>
      <c r="BC79" s="191">
        <f t="shared" si="192"/>
        <v>135.03943792378089</v>
      </c>
      <c r="BD79" s="191">
        <f t="shared" si="192"/>
        <v>140.44101544073212</v>
      </c>
      <c r="BE79" s="191">
        <f t="shared" si="192"/>
        <v>146.05865605836141</v>
      </c>
      <c r="BF79" s="191">
        <f t="shared" si="192"/>
        <v>151.90100230069589</v>
      </c>
      <c r="BG79" s="191">
        <f t="shared" si="192"/>
        <v>157.97704239272372</v>
      </c>
      <c r="BH79" s="389">
        <f t="shared" si="198"/>
        <v>1541.931243133932</v>
      </c>
      <c r="BI79" s="191">
        <f t="shared" si="193"/>
        <v>168.97467495929411</v>
      </c>
      <c r="BJ79" s="191">
        <f t="shared" si="194"/>
        <v>168.97467495929411</v>
      </c>
      <c r="BK79" s="191">
        <f t="shared" si="194"/>
        <v>174.04391520807292</v>
      </c>
      <c r="BL79" s="191">
        <f t="shared" si="194"/>
        <v>174.04391520807292</v>
      </c>
      <c r="BM79" s="191">
        <f t="shared" si="194"/>
        <v>179.26523266431514</v>
      </c>
      <c r="BN79" s="191">
        <f t="shared" si="194"/>
        <v>179.26523266431514</v>
      </c>
      <c r="BO79" s="191">
        <f t="shared" si="194"/>
        <v>184.64318964424461</v>
      </c>
      <c r="BP79" s="191">
        <f t="shared" si="194"/>
        <v>184.64318964424461</v>
      </c>
      <c r="BQ79" s="191">
        <f t="shared" si="194"/>
        <v>190.18248533357198</v>
      </c>
      <c r="BR79" s="191">
        <f t="shared" si="194"/>
        <v>190.18248533357198</v>
      </c>
      <c r="BS79" s="191">
        <f t="shared" si="194"/>
        <v>195.88795989357914</v>
      </c>
      <c r="BT79" s="191">
        <f t="shared" si="194"/>
        <v>195.88795989357914</v>
      </c>
      <c r="BU79" s="389">
        <f t="shared" si="199"/>
        <v>2185.994915406156</v>
      </c>
      <c r="BV79" s="395"/>
      <c r="BW79" s="395"/>
      <c r="BX79" s="378"/>
      <c r="BY79" s="378"/>
      <c r="BZ79" s="378"/>
      <c r="CA79" s="378"/>
      <c r="CB79" s="378"/>
      <c r="CC79" s="378"/>
      <c r="CD79" s="378"/>
      <c r="CE79" s="378"/>
      <c r="CF79" s="378"/>
      <c r="CG79" s="378"/>
      <c r="CH79" s="378"/>
      <c r="CI79" s="378"/>
      <c r="CJ79" s="378"/>
      <c r="CK79" s="378"/>
      <c r="CL79" s="378"/>
      <c r="CM79" s="378"/>
      <c r="CN79" s="378"/>
      <c r="CO79" s="378"/>
    </row>
    <row r="80" spans="1:93" s="380" customFormat="1" ht="15.95" customHeight="1" x14ac:dyDescent="0.2">
      <c r="B80" s="398" t="s">
        <v>290</v>
      </c>
      <c r="C80" s="455"/>
      <c r="D80" s="456">
        <v>6.5000000000000002E-2</v>
      </c>
      <c r="E80" s="456">
        <v>8.5000000000000006E-2</v>
      </c>
      <c r="F80" s="456">
        <v>8.5000000000000006E-2</v>
      </c>
      <c r="G80" s="456">
        <v>8.5000000000000006E-2</v>
      </c>
      <c r="H80" s="384" t="s">
        <v>226</v>
      </c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407"/>
      <c r="T80" s="407"/>
      <c r="U80" s="408"/>
      <c r="V80" s="191">
        <f t="shared" si="187"/>
        <v>11.142491338684364</v>
      </c>
      <c r="W80" s="191">
        <f t="shared" si="188"/>
        <v>12.479590299326491</v>
      </c>
      <c r="X80" s="191">
        <f t="shared" si="188"/>
        <v>13.977141135245668</v>
      </c>
      <c r="Y80" s="191">
        <f t="shared" si="188"/>
        <v>15.654398071475152</v>
      </c>
      <c r="Z80" s="191">
        <f t="shared" si="188"/>
        <v>17.532925840052169</v>
      </c>
      <c r="AA80" s="191">
        <f t="shared" si="188"/>
        <v>19.636876940858432</v>
      </c>
      <c r="AB80" s="191">
        <f t="shared" si="188"/>
        <v>22.386039712578615</v>
      </c>
      <c r="AC80" s="191">
        <f t="shared" si="188"/>
        <v>25.520085272339621</v>
      </c>
      <c r="AD80" s="191">
        <f t="shared" si="188"/>
        <v>29.092897210467175</v>
      </c>
      <c r="AE80" s="191">
        <f t="shared" si="188"/>
        <v>33.165902819932583</v>
      </c>
      <c r="AF80" s="191">
        <f t="shared" si="188"/>
        <v>37.80912921472315</v>
      </c>
      <c r="AG80" s="191">
        <f t="shared" si="188"/>
        <v>43.102407304784393</v>
      </c>
      <c r="AH80" s="389">
        <f t="shared" si="196"/>
        <v>281.49988516046784</v>
      </c>
      <c r="AI80" s="191">
        <f t="shared" si="189"/>
        <v>66.407848792937742</v>
      </c>
      <c r="AJ80" s="191">
        <f t="shared" si="190"/>
        <v>71.720476696372756</v>
      </c>
      <c r="AK80" s="191">
        <f t="shared" si="190"/>
        <v>77.4581148320826</v>
      </c>
      <c r="AL80" s="191">
        <f t="shared" si="190"/>
        <v>83.654764018649203</v>
      </c>
      <c r="AM80" s="191">
        <f t="shared" si="190"/>
        <v>90.347145140141137</v>
      </c>
      <c r="AN80" s="191">
        <f t="shared" si="190"/>
        <v>97.574916751352433</v>
      </c>
      <c r="AO80" s="191">
        <f t="shared" si="190"/>
        <v>105.38091009146063</v>
      </c>
      <c r="AP80" s="191">
        <f t="shared" si="190"/>
        <v>113.8113828987775</v>
      </c>
      <c r="AQ80" s="191">
        <f t="shared" si="190"/>
        <v>122.91629353067971</v>
      </c>
      <c r="AR80" s="191">
        <f t="shared" si="190"/>
        <v>132.74959701313409</v>
      </c>
      <c r="AS80" s="191">
        <f t="shared" si="190"/>
        <v>143.36956477418482</v>
      </c>
      <c r="AT80" s="191">
        <f t="shared" si="190"/>
        <v>154.83912995611962</v>
      </c>
      <c r="AU80" s="389">
        <f t="shared" si="197"/>
        <v>1260.2301444958923</v>
      </c>
      <c r="AV80" s="191">
        <f t="shared" si="191"/>
        <v>174.45208641722812</v>
      </c>
      <c r="AW80" s="191">
        <f t="shared" si="192"/>
        <v>181.43016987391724</v>
      </c>
      <c r="AX80" s="191">
        <f t="shared" si="192"/>
        <v>188.68737666887395</v>
      </c>
      <c r="AY80" s="191">
        <f t="shared" si="192"/>
        <v>196.23487173562893</v>
      </c>
      <c r="AZ80" s="191">
        <f t="shared" si="192"/>
        <v>204.08426660505404</v>
      </c>
      <c r="BA80" s="191">
        <f t="shared" si="192"/>
        <v>212.24763726925622</v>
      </c>
      <c r="BB80" s="191">
        <f t="shared" si="192"/>
        <v>220.73754276002646</v>
      </c>
      <c r="BC80" s="191">
        <f t="shared" si="192"/>
        <v>229.56704447042753</v>
      </c>
      <c r="BD80" s="191">
        <f t="shared" si="192"/>
        <v>238.74972624924462</v>
      </c>
      <c r="BE80" s="191">
        <f t="shared" si="192"/>
        <v>248.2997152992144</v>
      </c>
      <c r="BF80" s="191">
        <f t="shared" si="192"/>
        <v>258.23170391118299</v>
      </c>
      <c r="BG80" s="191">
        <f t="shared" si="192"/>
        <v>268.5609720676303</v>
      </c>
      <c r="BH80" s="389">
        <f t="shared" si="198"/>
        <v>2621.283113327685</v>
      </c>
      <c r="BI80" s="191">
        <f t="shared" si="193"/>
        <v>287.25694743079998</v>
      </c>
      <c r="BJ80" s="191">
        <f t="shared" si="194"/>
        <v>287.25694743079998</v>
      </c>
      <c r="BK80" s="191">
        <f t="shared" si="194"/>
        <v>295.87465585372399</v>
      </c>
      <c r="BL80" s="191">
        <f t="shared" si="194"/>
        <v>295.87465585372399</v>
      </c>
      <c r="BM80" s="191">
        <f t="shared" si="194"/>
        <v>304.75089552933571</v>
      </c>
      <c r="BN80" s="191">
        <f t="shared" si="194"/>
        <v>304.75089552933571</v>
      </c>
      <c r="BO80" s="191">
        <f t="shared" si="194"/>
        <v>313.89342239521585</v>
      </c>
      <c r="BP80" s="191">
        <f t="shared" si="194"/>
        <v>313.89342239521585</v>
      </c>
      <c r="BQ80" s="191">
        <f t="shared" si="194"/>
        <v>323.31022506707234</v>
      </c>
      <c r="BR80" s="191">
        <f t="shared" si="194"/>
        <v>323.31022506707234</v>
      </c>
      <c r="BS80" s="191">
        <f t="shared" si="194"/>
        <v>333.00953181908454</v>
      </c>
      <c r="BT80" s="191">
        <f t="shared" si="194"/>
        <v>333.00953181908454</v>
      </c>
      <c r="BU80" s="389">
        <f t="shared" si="199"/>
        <v>3716.1913561904653</v>
      </c>
      <c r="BV80" s="395"/>
      <c r="BW80" s="395"/>
      <c r="BX80" s="378"/>
      <c r="BY80" s="378"/>
      <c r="BZ80" s="378"/>
      <c r="CA80" s="378"/>
      <c r="CB80" s="378"/>
      <c r="CC80" s="378"/>
      <c r="CD80" s="378"/>
      <c r="CE80" s="378"/>
      <c r="CF80" s="378"/>
      <c r="CG80" s="378"/>
      <c r="CH80" s="378"/>
      <c r="CI80" s="378"/>
      <c r="CJ80" s="378"/>
      <c r="CK80" s="378"/>
      <c r="CL80" s="378"/>
      <c r="CM80" s="378"/>
      <c r="CN80" s="378"/>
      <c r="CO80" s="378"/>
    </row>
    <row r="81" spans="2:93" s="380" customFormat="1" ht="15.95" customHeight="1" x14ac:dyDescent="0.2">
      <c r="C81" s="454">
        <f>SUM(C68:C80)</f>
        <v>1</v>
      </c>
      <c r="D81" s="454">
        <f>SUM(D68:D80)</f>
        <v>1</v>
      </c>
      <c r="E81" s="454">
        <f>SUM(E68:E80)</f>
        <v>1</v>
      </c>
      <c r="F81" s="454">
        <f>SUM(F68:F80)</f>
        <v>1</v>
      </c>
      <c r="G81" s="454">
        <f>SUM(G68:G80)</f>
        <v>1</v>
      </c>
      <c r="H81" s="384" t="s">
        <v>226</v>
      </c>
      <c r="I81" s="186">
        <f t="shared" ref="I81:T81" si="200">SUM(I68:I79)</f>
        <v>40</v>
      </c>
      <c r="J81" s="186">
        <f t="shared" si="200"/>
        <v>44.800000000000004</v>
      </c>
      <c r="K81" s="186">
        <f t="shared" si="200"/>
        <v>50.176000000000016</v>
      </c>
      <c r="L81" s="186">
        <f t="shared" si="200"/>
        <v>56.197120000000012</v>
      </c>
      <c r="M81" s="186">
        <f t="shared" si="200"/>
        <v>62.940774400000024</v>
      </c>
      <c r="N81" s="186">
        <f t="shared" si="200"/>
        <v>70.493667328000029</v>
      </c>
      <c r="O81" s="186">
        <f t="shared" si="200"/>
        <v>78.952907407360044</v>
      </c>
      <c r="P81" s="186">
        <f t="shared" si="200"/>
        <v>88.427256296243257</v>
      </c>
      <c r="Q81" s="186">
        <f t="shared" si="200"/>
        <v>99.038527051792471</v>
      </c>
      <c r="R81" s="186">
        <f t="shared" si="200"/>
        <v>110.92315029800756</v>
      </c>
      <c r="S81" s="186">
        <f t="shared" si="200"/>
        <v>124.2339283337685</v>
      </c>
      <c r="T81" s="186">
        <f t="shared" si="200"/>
        <v>139.14199973382071</v>
      </c>
      <c r="U81" s="389">
        <f t="shared" ref="U81" si="201">SUM(I81:T81)</f>
        <v>965.32533084899273</v>
      </c>
      <c r="V81" s="186">
        <f t="shared" ref="V81:AG81" si="202">SUM(V68:V79)</f>
        <v>160.28045233338275</v>
      </c>
      <c r="W81" s="186">
        <f t="shared" si="202"/>
        <v>179.51410661338872</v>
      </c>
      <c r="X81" s="186">
        <f t="shared" si="202"/>
        <v>201.05579940699542</v>
      </c>
      <c r="Y81" s="186">
        <f t="shared" si="202"/>
        <v>225.18249533583486</v>
      </c>
      <c r="Z81" s="186">
        <f t="shared" si="202"/>
        <v>252.20439477613505</v>
      </c>
      <c r="AA81" s="186">
        <f t="shared" si="202"/>
        <v>282.46892214927129</v>
      </c>
      <c r="AB81" s="186">
        <f t="shared" si="202"/>
        <v>322.01457125016935</v>
      </c>
      <c r="AC81" s="186">
        <f t="shared" si="202"/>
        <v>367.09661122519293</v>
      </c>
      <c r="AD81" s="186">
        <f t="shared" si="202"/>
        <v>418.49013679671998</v>
      </c>
      <c r="AE81" s="186">
        <f t="shared" si="202"/>
        <v>477.07875594826095</v>
      </c>
      <c r="AF81" s="186">
        <f t="shared" si="202"/>
        <v>543.86978178101754</v>
      </c>
      <c r="AG81" s="186">
        <f t="shared" si="202"/>
        <v>620.01155123035994</v>
      </c>
      <c r="AH81" s="389">
        <f t="shared" ref="AH81" si="203">SUM(V81:AG81)</f>
        <v>4049.2675788467286</v>
      </c>
      <c r="AI81" s="186">
        <f t="shared" ref="AI81:AT81" si="204">SUM(AI68:AI79)</f>
        <v>714.86096053574147</v>
      </c>
      <c r="AJ81" s="186">
        <f t="shared" si="204"/>
        <v>772.04983737860084</v>
      </c>
      <c r="AK81" s="186">
        <f t="shared" si="204"/>
        <v>833.81382436888919</v>
      </c>
      <c r="AL81" s="186">
        <f t="shared" si="204"/>
        <v>900.51893031840018</v>
      </c>
      <c r="AM81" s="186">
        <f t="shared" si="204"/>
        <v>972.56044474387227</v>
      </c>
      <c r="AN81" s="186">
        <f t="shared" si="204"/>
        <v>1050.365280323382</v>
      </c>
      <c r="AO81" s="186">
        <f t="shared" si="204"/>
        <v>1134.3945027492525</v>
      </c>
      <c r="AP81" s="186">
        <f t="shared" si="204"/>
        <v>1225.1460629691928</v>
      </c>
      <c r="AQ81" s="186">
        <f t="shared" si="204"/>
        <v>1323.1577480067283</v>
      </c>
      <c r="AR81" s="186">
        <f t="shared" si="204"/>
        <v>1429.0103678472669</v>
      </c>
      <c r="AS81" s="186">
        <f t="shared" si="204"/>
        <v>1543.3311972750482</v>
      </c>
      <c r="AT81" s="186">
        <f t="shared" si="204"/>
        <v>1666.7976930570524</v>
      </c>
      <c r="AU81" s="389">
        <f t="shared" ref="AU81" si="205">SUM(AI81:AT81)</f>
        <v>13566.006849573429</v>
      </c>
      <c r="AV81" s="186">
        <f t="shared" ref="AV81:BG81" si="206">SUM(AV68:AV79)</f>
        <v>1877.9254008442792</v>
      </c>
      <c r="AW81" s="186">
        <f t="shared" si="206"/>
        <v>1953.0424168780503</v>
      </c>
      <c r="AX81" s="186">
        <f t="shared" si="206"/>
        <v>2031.1641135531725</v>
      </c>
      <c r="AY81" s="186">
        <f t="shared" si="206"/>
        <v>2112.4106780952993</v>
      </c>
      <c r="AZ81" s="186">
        <f t="shared" si="206"/>
        <v>2196.9071052191111</v>
      </c>
      <c r="BA81" s="186">
        <f t="shared" si="206"/>
        <v>2284.7833894278756</v>
      </c>
      <c r="BB81" s="186">
        <f t="shared" si="206"/>
        <v>2376.1747250049907</v>
      </c>
      <c r="BC81" s="186">
        <f t="shared" si="206"/>
        <v>2471.2217140051907</v>
      </c>
      <c r="BD81" s="186">
        <f t="shared" si="206"/>
        <v>2570.0705825653977</v>
      </c>
      <c r="BE81" s="186">
        <f t="shared" si="206"/>
        <v>2672.8734058680138</v>
      </c>
      <c r="BF81" s="186">
        <f t="shared" si="206"/>
        <v>2779.7883421027345</v>
      </c>
      <c r="BG81" s="186">
        <f t="shared" si="206"/>
        <v>2890.9798757868439</v>
      </c>
      <c r="BH81" s="389">
        <f t="shared" ref="BH81" si="207">SUM(AV81:BG81)</f>
        <v>28217.341749350959</v>
      </c>
      <c r="BI81" s="186">
        <f t="shared" ref="BI81:BT81" si="208">SUM(BI68:BI79)</f>
        <v>3092.236551755082</v>
      </c>
      <c r="BJ81" s="186">
        <f t="shared" si="208"/>
        <v>3092.236551755082</v>
      </c>
      <c r="BK81" s="186">
        <f t="shared" si="208"/>
        <v>3185.0036483077342</v>
      </c>
      <c r="BL81" s="186">
        <f t="shared" si="208"/>
        <v>3185.0036483077342</v>
      </c>
      <c r="BM81" s="186">
        <f t="shared" si="208"/>
        <v>3280.5537577569662</v>
      </c>
      <c r="BN81" s="186">
        <f t="shared" si="208"/>
        <v>3280.5537577569662</v>
      </c>
      <c r="BO81" s="186">
        <f t="shared" si="208"/>
        <v>3378.9703704896756</v>
      </c>
      <c r="BP81" s="186">
        <f t="shared" si="208"/>
        <v>3378.9703704896756</v>
      </c>
      <c r="BQ81" s="186">
        <f t="shared" si="208"/>
        <v>3480.3394816043669</v>
      </c>
      <c r="BR81" s="186">
        <f t="shared" si="208"/>
        <v>3480.3394816043669</v>
      </c>
      <c r="BS81" s="186">
        <f t="shared" si="208"/>
        <v>3584.749666052498</v>
      </c>
      <c r="BT81" s="186">
        <f t="shared" si="208"/>
        <v>3584.749666052498</v>
      </c>
      <c r="BU81" s="389">
        <f t="shared" ref="BU81" si="209">SUM(BI81:BT81)</f>
        <v>40003.706951932647</v>
      </c>
      <c r="BV81" s="395"/>
      <c r="BW81" s="395"/>
      <c r="BX81" s="395"/>
      <c r="BY81" s="378"/>
      <c r="BZ81" s="378"/>
      <c r="CA81" s="378"/>
      <c r="CB81" s="378"/>
      <c r="CC81" s="378"/>
      <c r="CD81" s="378"/>
      <c r="CE81" s="378"/>
      <c r="CF81" s="378"/>
      <c r="CG81" s="378"/>
      <c r="CH81" s="378"/>
      <c r="CI81" s="378"/>
      <c r="CJ81" s="378"/>
      <c r="CK81" s="378"/>
      <c r="CL81" s="378"/>
      <c r="CM81" s="378"/>
      <c r="CN81" s="378"/>
      <c r="CO81" s="378"/>
    </row>
    <row r="82" spans="2:93" s="380" customFormat="1" ht="15.95" customHeight="1" x14ac:dyDescent="0.2">
      <c r="C82" s="410"/>
      <c r="D82" s="410"/>
      <c r="E82" s="410"/>
      <c r="F82" s="410"/>
      <c r="G82" s="410"/>
      <c r="H82" s="384"/>
      <c r="I82" s="411"/>
      <c r="J82" s="411"/>
      <c r="K82" s="411"/>
      <c r="L82" s="411"/>
      <c r="M82" s="411"/>
      <c r="N82" s="411"/>
      <c r="O82" s="411"/>
      <c r="P82" s="411"/>
      <c r="Q82" s="411"/>
      <c r="R82" s="411"/>
      <c r="S82" s="411"/>
      <c r="T82" s="411"/>
      <c r="U82" s="385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385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1"/>
      <c r="AU82" s="385"/>
      <c r="AV82" s="411"/>
      <c r="AW82" s="411"/>
      <c r="AX82" s="411"/>
      <c r="AY82" s="411"/>
      <c r="AZ82" s="411"/>
      <c r="BA82" s="411"/>
      <c r="BB82" s="411"/>
      <c r="BC82" s="411"/>
      <c r="BD82" s="411"/>
      <c r="BE82" s="411"/>
      <c r="BF82" s="411"/>
      <c r="BG82" s="411"/>
      <c r="BH82" s="385"/>
      <c r="BI82" s="411"/>
      <c r="BJ82" s="411"/>
      <c r="BK82" s="411"/>
      <c r="BL82" s="411"/>
      <c r="BM82" s="411"/>
      <c r="BN82" s="411"/>
      <c r="BO82" s="411"/>
      <c r="BP82" s="411"/>
      <c r="BQ82" s="411"/>
      <c r="BR82" s="411"/>
      <c r="BS82" s="411"/>
      <c r="BT82" s="411"/>
      <c r="BU82" s="385"/>
      <c r="BV82" s="395"/>
      <c r="BW82" s="395"/>
      <c r="BX82" s="395"/>
      <c r="BY82" s="378"/>
      <c r="BZ82" s="378"/>
      <c r="CA82" s="378"/>
      <c r="CB82" s="378"/>
      <c r="CC82" s="378"/>
      <c r="CD82" s="378"/>
      <c r="CE82" s="378"/>
      <c r="CF82" s="378"/>
      <c r="CG82" s="378"/>
      <c r="CH82" s="378"/>
      <c r="CI82" s="378"/>
      <c r="CJ82" s="378"/>
      <c r="CK82" s="378"/>
      <c r="CL82" s="378"/>
      <c r="CM82" s="378"/>
      <c r="CN82" s="378"/>
      <c r="CO82" s="378"/>
    </row>
    <row r="83" spans="2:93" s="385" customFormat="1" ht="15.95" customHeight="1" x14ac:dyDescent="0.2">
      <c r="B83" s="461" t="s">
        <v>228</v>
      </c>
      <c r="C83" s="473">
        <v>40</v>
      </c>
      <c r="D83" s="473">
        <f>C83*(1+Operations!$C$4)</f>
        <v>41.2</v>
      </c>
      <c r="E83" s="473">
        <f>D83*(1+Operations!$C$4)</f>
        <v>42.436000000000007</v>
      </c>
      <c r="F83" s="473">
        <f>E83*(1+Operations!$C$4)</f>
        <v>43.709080000000007</v>
      </c>
      <c r="G83" s="473">
        <f>F83*(1+Operations!$C$4)</f>
        <v>45.020352400000007</v>
      </c>
      <c r="H83" s="472" t="s">
        <v>222</v>
      </c>
      <c r="I83" s="317">
        <f t="shared" ref="I83:T83" si="210">I6*$C$83</f>
        <v>2000</v>
      </c>
      <c r="J83" s="317">
        <f t="shared" si="210"/>
        <v>2200.0000000000005</v>
      </c>
      <c r="K83" s="317">
        <f t="shared" si="210"/>
        <v>2420.0000000000005</v>
      </c>
      <c r="L83" s="317">
        <f t="shared" si="210"/>
        <v>2662.0000000000009</v>
      </c>
      <c r="M83" s="317">
        <f t="shared" si="210"/>
        <v>2928.2000000000016</v>
      </c>
      <c r="N83" s="317">
        <f t="shared" si="210"/>
        <v>3221.0200000000023</v>
      </c>
      <c r="O83" s="317">
        <f t="shared" si="210"/>
        <v>3543.1220000000026</v>
      </c>
      <c r="P83" s="317">
        <f t="shared" si="210"/>
        <v>3897.4342000000029</v>
      </c>
      <c r="Q83" s="317">
        <f t="shared" si="210"/>
        <v>4287.177620000004</v>
      </c>
      <c r="R83" s="317">
        <f t="shared" si="210"/>
        <v>4715.8953820000042</v>
      </c>
      <c r="S83" s="317">
        <f t="shared" si="210"/>
        <v>5187.484920200005</v>
      </c>
      <c r="T83" s="317">
        <f t="shared" si="210"/>
        <v>5706.2334122200064</v>
      </c>
      <c r="U83" s="317">
        <f t="shared" ref="U83:U90" si="211">SUM(I83:T83)</f>
        <v>42768.567534420021</v>
      </c>
      <c r="V83" s="317">
        <f t="shared" ref="V83:AG83" si="212">V6*$D$83</f>
        <v>6582.7108643370002</v>
      </c>
      <c r="W83" s="317">
        <f t="shared" si="212"/>
        <v>7372.636168057441</v>
      </c>
      <c r="X83" s="317">
        <f t="shared" si="212"/>
        <v>7372.636168057441</v>
      </c>
      <c r="Y83" s="317">
        <f t="shared" si="212"/>
        <v>8257.3525082243341</v>
      </c>
      <c r="Z83" s="317">
        <f t="shared" si="212"/>
        <v>8257.3525082243341</v>
      </c>
      <c r="AA83" s="317">
        <f t="shared" si="212"/>
        <v>9248.2348092112552</v>
      </c>
      <c r="AB83" s="317">
        <f t="shared" si="212"/>
        <v>9248.2348092112552</v>
      </c>
      <c r="AC83" s="317">
        <f t="shared" si="212"/>
        <v>10358.022986316608</v>
      </c>
      <c r="AD83" s="317">
        <f t="shared" si="212"/>
        <v>10358.022986316608</v>
      </c>
      <c r="AE83" s="317">
        <f t="shared" si="212"/>
        <v>11600.985744674601</v>
      </c>
      <c r="AF83" s="317">
        <f t="shared" si="212"/>
        <v>11600.985744674601</v>
      </c>
      <c r="AG83" s="317">
        <f t="shared" si="212"/>
        <v>12993.104034035554</v>
      </c>
      <c r="AH83" s="317">
        <f t="shared" ref="AH83:AH96" si="213">SUM(V83:AG83)</f>
        <v>113250.27933134102</v>
      </c>
      <c r="AI83" s="317">
        <f t="shared" ref="AI83:AT83" si="214">AI6*$E$83</f>
        <v>14988.844813663418</v>
      </c>
      <c r="AJ83" s="317">
        <f t="shared" si="214"/>
        <v>16787.506191303029</v>
      </c>
      <c r="AK83" s="317">
        <f t="shared" si="214"/>
        <v>16787.506191303029</v>
      </c>
      <c r="AL83" s="317">
        <f t="shared" si="214"/>
        <v>18802.006934259396</v>
      </c>
      <c r="AM83" s="317">
        <f t="shared" si="214"/>
        <v>18802.006934259396</v>
      </c>
      <c r="AN83" s="317">
        <f t="shared" si="214"/>
        <v>21058.247766370525</v>
      </c>
      <c r="AO83" s="317">
        <f t="shared" si="214"/>
        <v>21058.247766370525</v>
      </c>
      <c r="AP83" s="317">
        <f t="shared" si="214"/>
        <v>23585.237498334987</v>
      </c>
      <c r="AQ83" s="317">
        <f t="shared" si="214"/>
        <v>23585.237498334987</v>
      </c>
      <c r="AR83" s="317">
        <f t="shared" si="214"/>
        <v>26415.465998135187</v>
      </c>
      <c r="AS83" s="317">
        <f t="shared" si="214"/>
        <v>26415.465998135187</v>
      </c>
      <c r="AT83" s="317">
        <f t="shared" si="214"/>
        <v>29585.321917911413</v>
      </c>
      <c r="AU83" s="317">
        <f>SUM(AI83:AT83)</f>
        <v>257871.09550838105</v>
      </c>
      <c r="AV83" s="317">
        <f t="shared" ref="AV83:BG83" si="215">AV6*$F$83</f>
        <v>34129.627364502609</v>
      </c>
      <c r="AW83" s="317">
        <f t="shared" si="215"/>
        <v>38225.182648242924</v>
      </c>
      <c r="AX83" s="317">
        <f t="shared" si="215"/>
        <v>38225.182648242924</v>
      </c>
      <c r="AY83" s="317">
        <f t="shared" si="215"/>
        <v>42812.20456603208</v>
      </c>
      <c r="AZ83" s="317">
        <f t="shared" si="215"/>
        <v>42812.20456603208</v>
      </c>
      <c r="BA83" s="317">
        <f t="shared" si="215"/>
        <v>47949.669113955933</v>
      </c>
      <c r="BB83" s="317">
        <f t="shared" si="215"/>
        <v>47949.669113955933</v>
      </c>
      <c r="BC83" s="317">
        <f t="shared" si="215"/>
        <v>53703.629407630644</v>
      </c>
      <c r="BD83" s="317">
        <f t="shared" si="215"/>
        <v>53703.629407630644</v>
      </c>
      <c r="BE83" s="317">
        <f t="shared" si="215"/>
        <v>60148.064936546325</v>
      </c>
      <c r="BF83" s="317">
        <f t="shared" si="215"/>
        <v>60148.064936546325</v>
      </c>
      <c r="BG83" s="317">
        <f t="shared" si="215"/>
        <v>67365.832728931899</v>
      </c>
      <c r="BH83" s="317">
        <f>SUM(AV83:BG83)</f>
        <v>587172.96143825026</v>
      </c>
      <c r="BI83" s="317">
        <f t="shared" ref="BI83:BT83" si="216">BI6*$G$83</f>
        <v>77713.224636095838</v>
      </c>
      <c r="BJ83" s="317">
        <f t="shared" si="216"/>
        <v>87038.811592427344</v>
      </c>
      <c r="BK83" s="317">
        <f t="shared" si="216"/>
        <v>87038.811592427344</v>
      </c>
      <c r="BL83" s="317">
        <f t="shared" si="216"/>
        <v>97483.468983518644</v>
      </c>
      <c r="BM83" s="317">
        <f t="shared" si="216"/>
        <v>97483.468983518644</v>
      </c>
      <c r="BN83" s="317">
        <f t="shared" si="216"/>
        <v>109181.48526154087</v>
      </c>
      <c r="BO83" s="317">
        <f t="shared" si="216"/>
        <v>109181.48526154087</v>
      </c>
      <c r="BP83" s="317">
        <f t="shared" si="216"/>
        <v>122283.26349292579</v>
      </c>
      <c r="BQ83" s="317">
        <f t="shared" si="216"/>
        <v>122283.26349292579</v>
      </c>
      <c r="BR83" s="317">
        <f t="shared" si="216"/>
        <v>136957.25511207688</v>
      </c>
      <c r="BS83" s="317">
        <f t="shared" si="216"/>
        <v>136957.25511207688</v>
      </c>
      <c r="BT83" s="317">
        <f t="shared" si="216"/>
        <v>153392.12572552613</v>
      </c>
      <c r="BU83" s="317">
        <f>SUM(BI83:BT83)</f>
        <v>1336993.9192466012</v>
      </c>
      <c r="BV83" s="315"/>
      <c r="BW83" s="315"/>
      <c r="BX83" s="315"/>
      <c r="BY83" s="315"/>
      <c r="BZ83" s="315"/>
      <c r="CA83" s="315"/>
      <c r="CB83" s="315"/>
      <c r="CC83" s="315"/>
      <c r="CD83" s="315"/>
      <c r="CE83" s="315"/>
      <c r="CF83" s="315"/>
      <c r="CG83" s="315"/>
      <c r="CH83" s="315"/>
      <c r="CI83" s="315"/>
      <c r="CJ83" s="315"/>
      <c r="CK83" s="315"/>
      <c r="CL83" s="315"/>
      <c r="CM83" s="315"/>
      <c r="CN83" s="315"/>
      <c r="CO83" s="315"/>
    </row>
    <row r="84" spans="2:93" s="380" customFormat="1" ht="15.95" customHeight="1" x14ac:dyDescent="0.2">
      <c r="B84" s="398" t="s">
        <v>286</v>
      </c>
      <c r="C84" s="387">
        <v>0.16</v>
      </c>
      <c r="D84" s="387">
        <v>0.11</v>
      </c>
      <c r="E84" s="387">
        <v>0.1</v>
      </c>
      <c r="F84" s="387">
        <v>0.1</v>
      </c>
      <c r="G84" s="387">
        <v>0.1</v>
      </c>
      <c r="H84" s="384" t="s">
        <v>229</v>
      </c>
      <c r="I84" s="212">
        <f t="shared" ref="I84:I90" si="217">I$83*$C84</f>
        <v>320</v>
      </c>
      <c r="J84" s="212">
        <f t="shared" ref="J84:T90" si="218">J$83*$C84</f>
        <v>352.00000000000006</v>
      </c>
      <c r="K84" s="212">
        <f t="shared" si="218"/>
        <v>387.2000000000001</v>
      </c>
      <c r="L84" s="212">
        <f t="shared" si="218"/>
        <v>425.92000000000013</v>
      </c>
      <c r="M84" s="212">
        <f t="shared" si="218"/>
        <v>468.51200000000028</v>
      </c>
      <c r="N84" s="212">
        <f t="shared" si="218"/>
        <v>515.36320000000035</v>
      </c>
      <c r="O84" s="212">
        <f t="shared" si="218"/>
        <v>566.89952000000039</v>
      </c>
      <c r="P84" s="212">
        <f t="shared" si="218"/>
        <v>623.58947200000046</v>
      </c>
      <c r="Q84" s="212">
        <f t="shared" si="218"/>
        <v>685.94841920000067</v>
      </c>
      <c r="R84" s="212">
        <f t="shared" si="218"/>
        <v>754.54326112000069</v>
      </c>
      <c r="S84" s="212">
        <f t="shared" si="218"/>
        <v>829.9975872320008</v>
      </c>
      <c r="T84" s="212">
        <f t="shared" si="218"/>
        <v>912.99734595520101</v>
      </c>
      <c r="U84" s="317">
        <f t="shared" si="211"/>
        <v>6842.9708055072051</v>
      </c>
      <c r="V84" s="212">
        <f t="shared" ref="V84:V96" si="219">V$83*$D84</f>
        <v>724.09819507707005</v>
      </c>
      <c r="W84" s="212">
        <f t="shared" ref="W84:AG96" si="220">W$83*$D84</f>
        <v>810.98997848631848</v>
      </c>
      <c r="X84" s="212">
        <f t="shared" si="220"/>
        <v>810.98997848631848</v>
      </c>
      <c r="Y84" s="212">
        <f t="shared" si="220"/>
        <v>908.30877590467674</v>
      </c>
      <c r="Z84" s="212">
        <f t="shared" si="220"/>
        <v>908.30877590467674</v>
      </c>
      <c r="AA84" s="212">
        <f t="shared" si="220"/>
        <v>1017.3058290132381</v>
      </c>
      <c r="AB84" s="212">
        <f t="shared" si="220"/>
        <v>1017.3058290132381</v>
      </c>
      <c r="AC84" s="212">
        <f t="shared" si="220"/>
        <v>1139.3825284948268</v>
      </c>
      <c r="AD84" s="212">
        <f t="shared" si="220"/>
        <v>1139.3825284948268</v>
      </c>
      <c r="AE84" s="212">
        <f t="shared" si="220"/>
        <v>1276.1084319142062</v>
      </c>
      <c r="AF84" s="212">
        <f t="shared" si="220"/>
        <v>1276.1084319142062</v>
      </c>
      <c r="AG84" s="212">
        <f t="shared" si="220"/>
        <v>1429.2414437439108</v>
      </c>
      <c r="AH84" s="317">
        <f t="shared" si="213"/>
        <v>12457.530726447514</v>
      </c>
      <c r="AI84" s="212">
        <f t="shared" ref="AI84:AI96" si="221">AI$83*$E84</f>
        <v>1498.8844813663418</v>
      </c>
      <c r="AJ84" s="212">
        <f t="shared" ref="AJ84:AT96" si="222">AJ$83*$E84</f>
        <v>1678.750619130303</v>
      </c>
      <c r="AK84" s="212">
        <f t="shared" si="222"/>
        <v>1678.750619130303</v>
      </c>
      <c r="AL84" s="212">
        <f t="shared" si="222"/>
        <v>1880.2006934259398</v>
      </c>
      <c r="AM84" s="212">
        <f t="shared" si="222"/>
        <v>1880.2006934259398</v>
      </c>
      <c r="AN84" s="212">
        <f t="shared" si="222"/>
        <v>2105.8247766370528</v>
      </c>
      <c r="AO84" s="212">
        <f t="shared" si="222"/>
        <v>2105.8247766370528</v>
      </c>
      <c r="AP84" s="212">
        <f t="shared" si="222"/>
        <v>2358.5237498334986</v>
      </c>
      <c r="AQ84" s="212">
        <f t="shared" si="222"/>
        <v>2358.5237498334986</v>
      </c>
      <c r="AR84" s="212">
        <f t="shared" si="222"/>
        <v>2641.5465998135187</v>
      </c>
      <c r="AS84" s="212">
        <f t="shared" si="222"/>
        <v>2641.5465998135187</v>
      </c>
      <c r="AT84" s="212">
        <f t="shared" si="222"/>
        <v>2958.5321917911415</v>
      </c>
      <c r="AU84" s="317">
        <f t="shared" ref="AU84:AU97" si="223">SUM(AI84:AT84)</f>
        <v>25787.109550838111</v>
      </c>
      <c r="AV84" s="212">
        <f t="shared" ref="AV84:AV96" si="224">AV$83*$F84</f>
        <v>3412.9627364502612</v>
      </c>
      <c r="AW84" s="212">
        <f t="shared" ref="AW84:BG96" si="225">AW$83*$F84</f>
        <v>3822.5182648242926</v>
      </c>
      <c r="AX84" s="212">
        <f t="shared" si="225"/>
        <v>3822.5182648242926</v>
      </c>
      <c r="AY84" s="212">
        <f t="shared" si="225"/>
        <v>4281.2204566032078</v>
      </c>
      <c r="AZ84" s="212">
        <f t="shared" si="225"/>
        <v>4281.2204566032078</v>
      </c>
      <c r="BA84" s="212">
        <f t="shared" si="225"/>
        <v>4794.9669113955933</v>
      </c>
      <c r="BB84" s="212">
        <f t="shared" si="225"/>
        <v>4794.9669113955933</v>
      </c>
      <c r="BC84" s="212">
        <f t="shared" si="225"/>
        <v>5370.3629407630651</v>
      </c>
      <c r="BD84" s="212">
        <f t="shared" si="225"/>
        <v>5370.3629407630651</v>
      </c>
      <c r="BE84" s="212">
        <f t="shared" si="225"/>
        <v>6014.8064936546325</v>
      </c>
      <c r="BF84" s="212">
        <f t="shared" si="225"/>
        <v>6014.8064936546325</v>
      </c>
      <c r="BG84" s="212">
        <f t="shared" si="225"/>
        <v>6736.58327289319</v>
      </c>
      <c r="BH84" s="317">
        <f t="shared" ref="BH84" si="226">SUM(AV84:BG84)</f>
        <v>58717.296143825028</v>
      </c>
      <c r="BI84" s="212">
        <f t="shared" ref="BI84:BI96" si="227">BI$83*$G84</f>
        <v>7771.3224636095838</v>
      </c>
      <c r="BJ84" s="212">
        <f t="shared" ref="BJ84:BT96" si="228">BJ$83*$G84</f>
        <v>8703.8811592427355</v>
      </c>
      <c r="BK84" s="212">
        <f t="shared" si="228"/>
        <v>8703.8811592427355</v>
      </c>
      <c r="BL84" s="212">
        <f t="shared" si="228"/>
        <v>9748.3468983518651</v>
      </c>
      <c r="BM84" s="212">
        <f t="shared" si="228"/>
        <v>9748.3468983518651</v>
      </c>
      <c r="BN84" s="212">
        <f t="shared" si="228"/>
        <v>10918.148526154087</v>
      </c>
      <c r="BO84" s="212">
        <f t="shared" si="228"/>
        <v>10918.148526154087</v>
      </c>
      <c r="BP84" s="212">
        <f t="shared" si="228"/>
        <v>12228.32634929258</v>
      </c>
      <c r="BQ84" s="212">
        <f t="shared" si="228"/>
        <v>12228.32634929258</v>
      </c>
      <c r="BR84" s="212">
        <f t="shared" si="228"/>
        <v>13695.725511207689</v>
      </c>
      <c r="BS84" s="212">
        <f t="shared" si="228"/>
        <v>13695.725511207689</v>
      </c>
      <c r="BT84" s="212">
        <f t="shared" si="228"/>
        <v>15339.212572552613</v>
      </c>
      <c r="BU84" s="317">
        <f t="shared" ref="BU84" si="229">SUM(BI84:BT84)</f>
        <v>133699.3919246601</v>
      </c>
      <c r="BV84" s="395"/>
      <c r="BW84" s="395"/>
      <c r="BX84" s="396"/>
      <c r="BY84" s="378"/>
      <c r="BZ84" s="378"/>
      <c r="CA84" s="378"/>
      <c r="CB84" s="378"/>
      <c r="CC84" s="378"/>
      <c r="CD84" s="378"/>
      <c r="CE84" s="378"/>
      <c r="CF84" s="378"/>
      <c r="CG84" s="378"/>
      <c r="CH84" s="378"/>
      <c r="CI84" s="378"/>
      <c r="CJ84" s="378"/>
      <c r="CK84" s="378"/>
      <c r="CL84" s="378"/>
      <c r="CM84" s="378"/>
      <c r="CN84" s="378"/>
      <c r="CO84" s="378"/>
    </row>
    <row r="85" spans="2:93" s="380" customFormat="1" ht="15.95" customHeight="1" x14ac:dyDescent="0.2">
      <c r="B85" s="398" t="s">
        <v>284</v>
      </c>
      <c r="C85" s="387">
        <v>0.16</v>
      </c>
      <c r="D85" s="387">
        <v>0.11</v>
      </c>
      <c r="E85" s="387">
        <v>0.1</v>
      </c>
      <c r="F85" s="387">
        <v>0.1</v>
      </c>
      <c r="G85" s="387">
        <v>0.1</v>
      </c>
      <c r="H85" s="384" t="s">
        <v>229</v>
      </c>
      <c r="I85" s="212">
        <f t="shared" si="217"/>
        <v>320</v>
      </c>
      <c r="J85" s="212">
        <f t="shared" si="218"/>
        <v>352.00000000000006</v>
      </c>
      <c r="K85" s="212">
        <f t="shared" si="218"/>
        <v>387.2000000000001</v>
      </c>
      <c r="L85" s="212">
        <f t="shared" si="218"/>
        <v>425.92000000000013</v>
      </c>
      <c r="M85" s="212">
        <f t="shared" si="218"/>
        <v>468.51200000000028</v>
      </c>
      <c r="N85" s="212">
        <f t="shared" si="218"/>
        <v>515.36320000000035</v>
      </c>
      <c r="O85" s="212">
        <f t="shared" si="218"/>
        <v>566.89952000000039</v>
      </c>
      <c r="P85" s="212">
        <f t="shared" si="218"/>
        <v>623.58947200000046</v>
      </c>
      <c r="Q85" s="212">
        <f t="shared" si="218"/>
        <v>685.94841920000067</v>
      </c>
      <c r="R85" s="212">
        <f t="shared" si="218"/>
        <v>754.54326112000069</v>
      </c>
      <c r="S85" s="212">
        <f t="shared" si="218"/>
        <v>829.9975872320008</v>
      </c>
      <c r="T85" s="212">
        <f t="shared" si="218"/>
        <v>912.99734595520101</v>
      </c>
      <c r="U85" s="317">
        <f t="shared" si="211"/>
        <v>6842.9708055072051</v>
      </c>
      <c r="V85" s="212">
        <f t="shared" si="219"/>
        <v>724.09819507707005</v>
      </c>
      <c r="W85" s="212">
        <f t="shared" si="220"/>
        <v>810.98997848631848</v>
      </c>
      <c r="X85" s="212">
        <f t="shared" si="220"/>
        <v>810.98997848631848</v>
      </c>
      <c r="Y85" s="212">
        <f t="shared" si="220"/>
        <v>908.30877590467674</v>
      </c>
      <c r="Z85" s="212">
        <f t="shared" si="220"/>
        <v>908.30877590467674</v>
      </c>
      <c r="AA85" s="212">
        <f t="shared" si="220"/>
        <v>1017.3058290132381</v>
      </c>
      <c r="AB85" s="212">
        <f t="shared" si="220"/>
        <v>1017.3058290132381</v>
      </c>
      <c r="AC85" s="212">
        <f t="shared" si="220"/>
        <v>1139.3825284948268</v>
      </c>
      <c r="AD85" s="212">
        <f t="shared" si="220"/>
        <v>1139.3825284948268</v>
      </c>
      <c r="AE85" s="212">
        <f t="shared" si="220"/>
        <v>1276.1084319142062</v>
      </c>
      <c r="AF85" s="212">
        <f t="shared" si="220"/>
        <v>1276.1084319142062</v>
      </c>
      <c r="AG85" s="212">
        <f t="shared" si="220"/>
        <v>1429.2414437439108</v>
      </c>
      <c r="AH85" s="317">
        <f t="shared" si="213"/>
        <v>12457.530726447514</v>
      </c>
      <c r="AI85" s="212">
        <f t="shared" si="221"/>
        <v>1498.8844813663418</v>
      </c>
      <c r="AJ85" s="212">
        <f t="shared" si="222"/>
        <v>1678.750619130303</v>
      </c>
      <c r="AK85" s="212">
        <f t="shared" si="222"/>
        <v>1678.750619130303</v>
      </c>
      <c r="AL85" s="212">
        <f t="shared" si="222"/>
        <v>1880.2006934259398</v>
      </c>
      <c r="AM85" s="212">
        <f t="shared" si="222"/>
        <v>1880.2006934259398</v>
      </c>
      <c r="AN85" s="212">
        <f t="shared" si="222"/>
        <v>2105.8247766370528</v>
      </c>
      <c r="AO85" s="212">
        <f t="shared" si="222"/>
        <v>2105.8247766370528</v>
      </c>
      <c r="AP85" s="212">
        <f t="shared" si="222"/>
        <v>2358.5237498334986</v>
      </c>
      <c r="AQ85" s="212">
        <f t="shared" si="222"/>
        <v>2358.5237498334986</v>
      </c>
      <c r="AR85" s="212">
        <f t="shared" si="222"/>
        <v>2641.5465998135187</v>
      </c>
      <c r="AS85" s="212">
        <f t="shared" si="222"/>
        <v>2641.5465998135187</v>
      </c>
      <c r="AT85" s="212">
        <f t="shared" si="222"/>
        <v>2958.5321917911415</v>
      </c>
      <c r="AU85" s="317">
        <f t="shared" ref="AU85:AU96" si="230">SUM(AI85:AT85)</f>
        <v>25787.109550838111</v>
      </c>
      <c r="AV85" s="212">
        <f t="shared" si="224"/>
        <v>3412.9627364502612</v>
      </c>
      <c r="AW85" s="212">
        <f t="shared" si="225"/>
        <v>3822.5182648242926</v>
      </c>
      <c r="AX85" s="212">
        <f t="shared" si="225"/>
        <v>3822.5182648242926</v>
      </c>
      <c r="AY85" s="212">
        <f t="shared" si="225"/>
        <v>4281.2204566032078</v>
      </c>
      <c r="AZ85" s="212">
        <f t="shared" si="225"/>
        <v>4281.2204566032078</v>
      </c>
      <c r="BA85" s="212">
        <f t="shared" si="225"/>
        <v>4794.9669113955933</v>
      </c>
      <c r="BB85" s="212">
        <f t="shared" si="225"/>
        <v>4794.9669113955933</v>
      </c>
      <c r="BC85" s="212">
        <f t="shared" si="225"/>
        <v>5370.3629407630651</v>
      </c>
      <c r="BD85" s="212">
        <f t="shared" si="225"/>
        <v>5370.3629407630651</v>
      </c>
      <c r="BE85" s="212">
        <f t="shared" si="225"/>
        <v>6014.8064936546325</v>
      </c>
      <c r="BF85" s="212">
        <f t="shared" si="225"/>
        <v>6014.8064936546325</v>
      </c>
      <c r="BG85" s="212">
        <f t="shared" si="225"/>
        <v>6736.58327289319</v>
      </c>
      <c r="BH85" s="317">
        <f t="shared" ref="BH85:BH96" si="231">SUM(AV85:BG85)</f>
        <v>58717.296143825028</v>
      </c>
      <c r="BI85" s="212">
        <f t="shared" si="227"/>
        <v>7771.3224636095838</v>
      </c>
      <c r="BJ85" s="212">
        <f t="shared" si="228"/>
        <v>8703.8811592427355</v>
      </c>
      <c r="BK85" s="212">
        <f t="shared" si="228"/>
        <v>8703.8811592427355</v>
      </c>
      <c r="BL85" s="212">
        <f t="shared" si="228"/>
        <v>9748.3468983518651</v>
      </c>
      <c r="BM85" s="212">
        <f t="shared" si="228"/>
        <v>9748.3468983518651</v>
      </c>
      <c r="BN85" s="212">
        <f t="shared" si="228"/>
        <v>10918.148526154087</v>
      </c>
      <c r="BO85" s="212">
        <f t="shared" si="228"/>
        <v>10918.148526154087</v>
      </c>
      <c r="BP85" s="212">
        <f t="shared" si="228"/>
        <v>12228.32634929258</v>
      </c>
      <c r="BQ85" s="212">
        <f t="shared" si="228"/>
        <v>12228.32634929258</v>
      </c>
      <c r="BR85" s="212">
        <f t="shared" si="228"/>
        <v>13695.725511207689</v>
      </c>
      <c r="BS85" s="212">
        <f t="shared" si="228"/>
        <v>13695.725511207689</v>
      </c>
      <c r="BT85" s="212">
        <f t="shared" si="228"/>
        <v>15339.212572552613</v>
      </c>
      <c r="BU85" s="317">
        <f t="shared" ref="BU85:BU96" si="232">SUM(BI85:BT85)</f>
        <v>133699.3919246601</v>
      </c>
      <c r="BV85" s="395"/>
      <c r="BW85" s="395"/>
      <c r="BX85" s="395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</row>
    <row r="86" spans="2:93" s="380" customFormat="1" ht="15.95" customHeight="1" x14ac:dyDescent="0.2">
      <c r="B86" s="398" t="s">
        <v>283</v>
      </c>
      <c r="C86" s="387">
        <v>0.16</v>
      </c>
      <c r="D86" s="387">
        <v>0.11</v>
      </c>
      <c r="E86" s="387">
        <v>0.1</v>
      </c>
      <c r="F86" s="387">
        <v>0.1</v>
      </c>
      <c r="G86" s="387">
        <v>0.1</v>
      </c>
      <c r="H86" s="384" t="s">
        <v>229</v>
      </c>
      <c r="I86" s="212">
        <f t="shared" si="217"/>
        <v>320</v>
      </c>
      <c r="J86" s="212">
        <f t="shared" si="218"/>
        <v>352.00000000000006</v>
      </c>
      <c r="K86" s="212">
        <f t="shared" si="218"/>
        <v>387.2000000000001</v>
      </c>
      <c r="L86" s="212">
        <f t="shared" si="218"/>
        <v>425.92000000000013</v>
      </c>
      <c r="M86" s="212">
        <f t="shared" si="218"/>
        <v>468.51200000000028</v>
      </c>
      <c r="N86" s="212">
        <f t="shared" si="218"/>
        <v>515.36320000000035</v>
      </c>
      <c r="O86" s="212">
        <f t="shared" si="218"/>
        <v>566.89952000000039</v>
      </c>
      <c r="P86" s="212">
        <f t="shared" si="218"/>
        <v>623.58947200000046</v>
      </c>
      <c r="Q86" s="212">
        <f t="shared" si="218"/>
        <v>685.94841920000067</v>
      </c>
      <c r="R86" s="212">
        <f t="shared" si="218"/>
        <v>754.54326112000069</v>
      </c>
      <c r="S86" s="212">
        <f t="shared" si="218"/>
        <v>829.9975872320008</v>
      </c>
      <c r="T86" s="212">
        <f t="shared" si="218"/>
        <v>912.99734595520101</v>
      </c>
      <c r="U86" s="317">
        <f t="shared" si="211"/>
        <v>6842.9708055072051</v>
      </c>
      <c r="V86" s="212">
        <f t="shared" si="219"/>
        <v>724.09819507707005</v>
      </c>
      <c r="W86" s="212">
        <f t="shared" si="220"/>
        <v>810.98997848631848</v>
      </c>
      <c r="X86" s="212">
        <f t="shared" si="220"/>
        <v>810.98997848631848</v>
      </c>
      <c r="Y86" s="212">
        <f t="shared" si="220"/>
        <v>908.30877590467674</v>
      </c>
      <c r="Z86" s="212">
        <f t="shared" si="220"/>
        <v>908.30877590467674</v>
      </c>
      <c r="AA86" s="212">
        <f t="shared" si="220"/>
        <v>1017.3058290132381</v>
      </c>
      <c r="AB86" s="212">
        <f t="shared" si="220"/>
        <v>1017.3058290132381</v>
      </c>
      <c r="AC86" s="212">
        <f t="shared" si="220"/>
        <v>1139.3825284948268</v>
      </c>
      <c r="AD86" s="212">
        <f t="shared" si="220"/>
        <v>1139.3825284948268</v>
      </c>
      <c r="AE86" s="212">
        <f t="shared" si="220"/>
        <v>1276.1084319142062</v>
      </c>
      <c r="AF86" s="212">
        <f t="shared" si="220"/>
        <v>1276.1084319142062</v>
      </c>
      <c r="AG86" s="212">
        <f t="shared" si="220"/>
        <v>1429.2414437439108</v>
      </c>
      <c r="AH86" s="317">
        <f t="shared" si="213"/>
        <v>12457.530726447514</v>
      </c>
      <c r="AI86" s="212">
        <f t="shared" si="221"/>
        <v>1498.8844813663418</v>
      </c>
      <c r="AJ86" s="212">
        <f t="shared" si="222"/>
        <v>1678.750619130303</v>
      </c>
      <c r="AK86" s="212">
        <f t="shared" si="222"/>
        <v>1678.750619130303</v>
      </c>
      <c r="AL86" s="212">
        <f t="shared" si="222"/>
        <v>1880.2006934259398</v>
      </c>
      <c r="AM86" s="212">
        <f t="shared" si="222"/>
        <v>1880.2006934259398</v>
      </c>
      <c r="AN86" s="212">
        <f t="shared" si="222"/>
        <v>2105.8247766370528</v>
      </c>
      <c r="AO86" s="212">
        <f t="shared" si="222"/>
        <v>2105.8247766370528</v>
      </c>
      <c r="AP86" s="212">
        <f t="shared" si="222"/>
        <v>2358.5237498334986</v>
      </c>
      <c r="AQ86" s="212">
        <f t="shared" si="222"/>
        <v>2358.5237498334986</v>
      </c>
      <c r="AR86" s="212">
        <f t="shared" si="222"/>
        <v>2641.5465998135187</v>
      </c>
      <c r="AS86" s="212">
        <f t="shared" si="222"/>
        <v>2641.5465998135187</v>
      </c>
      <c r="AT86" s="212">
        <f t="shared" si="222"/>
        <v>2958.5321917911415</v>
      </c>
      <c r="AU86" s="317">
        <f t="shared" si="230"/>
        <v>25787.109550838111</v>
      </c>
      <c r="AV86" s="212">
        <f t="shared" si="224"/>
        <v>3412.9627364502612</v>
      </c>
      <c r="AW86" s="212">
        <f t="shared" si="225"/>
        <v>3822.5182648242926</v>
      </c>
      <c r="AX86" s="212">
        <f t="shared" si="225"/>
        <v>3822.5182648242926</v>
      </c>
      <c r="AY86" s="212">
        <f t="shared" si="225"/>
        <v>4281.2204566032078</v>
      </c>
      <c r="AZ86" s="212">
        <f t="shared" si="225"/>
        <v>4281.2204566032078</v>
      </c>
      <c r="BA86" s="212">
        <f t="shared" si="225"/>
        <v>4794.9669113955933</v>
      </c>
      <c r="BB86" s="212">
        <f t="shared" si="225"/>
        <v>4794.9669113955933</v>
      </c>
      <c r="BC86" s="212">
        <f t="shared" si="225"/>
        <v>5370.3629407630651</v>
      </c>
      <c r="BD86" s="212">
        <f t="shared" si="225"/>
        <v>5370.3629407630651</v>
      </c>
      <c r="BE86" s="212">
        <f t="shared" si="225"/>
        <v>6014.8064936546325</v>
      </c>
      <c r="BF86" s="212">
        <f t="shared" si="225"/>
        <v>6014.8064936546325</v>
      </c>
      <c r="BG86" s="212">
        <f t="shared" si="225"/>
        <v>6736.58327289319</v>
      </c>
      <c r="BH86" s="317">
        <f t="shared" si="231"/>
        <v>58717.296143825028</v>
      </c>
      <c r="BI86" s="212">
        <f t="shared" si="227"/>
        <v>7771.3224636095838</v>
      </c>
      <c r="BJ86" s="212">
        <f t="shared" si="228"/>
        <v>8703.8811592427355</v>
      </c>
      <c r="BK86" s="212">
        <f t="shared" si="228"/>
        <v>8703.8811592427355</v>
      </c>
      <c r="BL86" s="212">
        <f t="shared" si="228"/>
        <v>9748.3468983518651</v>
      </c>
      <c r="BM86" s="212">
        <f t="shared" si="228"/>
        <v>9748.3468983518651</v>
      </c>
      <c r="BN86" s="212">
        <f t="shared" si="228"/>
        <v>10918.148526154087</v>
      </c>
      <c r="BO86" s="212">
        <f t="shared" si="228"/>
        <v>10918.148526154087</v>
      </c>
      <c r="BP86" s="212">
        <f t="shared" si="228"/>
        <v>12228.32634929258</v>
      </c>
      <c r="BQ86" s="212">
        <f t="shared" si="228"/>
        <v>12228.32634929258</v>
      </c>
      <c r="BR86" s="212">
        <f t="shared" si="228"/>
        <v>13695.725511207689</v>
      </c>
      <c r="BS86" s="212">
        <f t="shared" si="228"/>
        <v>13695.725511207689</v>
      </c>
      <c r="BT86" s="212">
        <f t="shared" si="228"/>
        <v>15339.212572552613</v>
      </c>
      <c r="BU86" s="317">
        <f t="shared" si="232"/>
        <v>133699.3919246601</v>
      </c>
      <c r="BV86" s="395"/>
      <c r="BW86" s="395"/>
      <c r="BX86" s="395"/>
      <c r="BY86" s="378"/>
      <c r="BZ86" s="378"/>
      <c r="CA86" s="378"/>
      <c r="CB86" s="378"/>
      <c r="CC86" s="378"/>
      <c r="CD86" s="378"/>
      <c r="CE86" s="378"/>
      <c r="CF86" s="378"/>
      <c r="CG86" s="378"/>
      <c r="CH86" s="378"/>
      <c r="CI86" s="378"/>
      <c r="CJ86" s="378"/>
      <c r="CK86" s="378"/>
      <c r="CL86" s="378"/>
      <c r="CM86" s="378"/>
      <c r="CN86" s="378"/>
      <c r="CO86" s="378"/>
    </row>
    <row r="87" spans="2:93" s="380" customFormat="1" ht="15.95" customHeight="1" x14ac:dyDescent="0.2">
      <c r="B87" s="398" t="s">
        <v>282</v>
      </c>
      <c r="C87" s="387">
        <v>0.1</v>
      </c>
      <c r="D87" s="387">
        <v>0.13</v>
      </c>
      <c r="E87" s="387">
        <v>0.12</v>
      </c>
      <c r="F87" s="387">
        <v>0.12</v>
      </c>
      <c r="G87" s="387">
        <v>0.12</v>
      </c>
      <c r="H87" s="384" t="s">
        <v>229</v>
      </c>
      <c r="I87" s="212">
        <f t="shared" si="217"/>
        <v>200</v>
      </c>
      <c r="J87" s="212">
        <f t="shared" si="218"/>
        <v>220.00000000000006</v>
      </c>
      <c r="K87" s="212">
        <f t="shared" si="218"/>
        <v>242.00000000000006</v>
      </c>
      <c r="L87" s="212">
        <f t="shared" si="218"/>
        <v>266.2000000000001</v>
      </c>
      <c r="M87" s="212">
        <f t="shared" si="218"/>
        <v>292.82000000000016</v>
      </c>
      <c r="N87" s="212">
        <f t="shared" si="218"/>
        <v>322.10200000000026</v>
      </c>
      <c r="O87" s="212">
        <f t="shared" si="218"/>
        <v>354.3122000000003</v>
      </c>
      <c r="P87" s="212">
        <f t="shared" si="218"/>
        <v>389.7434200000003</v>
      </c>
      <c r="Q87" s="212">
        <f t="shared" si="218"/>
        <v>428.71776200000045</v>
      </c>
      <c r="R87" s="212">
        <f t="shared" si="218"/>
        <v>471.58953820000045</v>
      </c>
      <c r="S87" s="212">
        <f t="shared" si="218"/>
        <v>518.74849202000053</v>
      </c>
      <c r="T87" s="212">
        <f t="shared" si="218"/>
        <v>570.6233412220007</v>
      </c>
      <c r="U87" s="317">
        <f t="shared" si="211"/>
        <v>4276.8567534420026</v>
      </c>
      <c r="V87" s="212">
        <f t="shared" si="219"/>
        <v>855.75241236381009</v>
      </c>
      <c r="W87" s="212">
        <f t="shared" si="220"/>
        <v>958.44270184746733</v>
      </c>
      <c r="X87" s="212">
        <f t="shared" si="220"/>
        <v>958.44270184746733</v>
      </c>
      <c r="Y87" s="212">
        <f t="shared" si="220"/>
        <v>1073.4558260691635</v>
      </c>
      <c r="Z87" s="212">
        <f t="shared" si="220"/>
        <v>1073.4558260691635</v>
      </c>
      <c r="AA87" s="212">
        <f t="shared" si="220"/>
        <v>1202.2705251974633</v>
      </c>
      <c r="AB87" s="212">
        <f t="shared" si="220"/>
        <v>1202.2705251974633</v>
      </c>
      <c r="AC87" s="212">
        <f t="shared" si="220"/>
        <v>1346.542988221159</v>
      </c>
      <c r="AD87" s="212">
        <f t="shared" si="220"/>
        <v>1346.542988221159</v>
      </c>
      <c r="AE87" s="212">
        <f t="shared" si="220"/>
        <v>1508.1281468076982</v>
      </c>
      <c r="AF87" s="212">
        <f t="shared" si="220"/>
        <v>1508.1281468076982</v>
      </c>
      <c r="AG87" s="212">
        <f t="shared" si="220"/>
        <v>1689.103524424622</v>
      </c>
      <c r="AH87" s="317">
        <f t="shared" si="213"/>
        <v>14722.536313074334</v>
      </c>
      <c r="AI87" s="212">
        <f t="shared" si="221"/>
        <v>1798.66137763961</v>
      </c>
      <c r="AJ87" s="212">
        <f t="shared" si="222"/>
        <v>2014.5007429563634</v>
      </c>
      <c r="AK87" s="212">
        <f t="shared" si="222"/>
        <v>2014.5007429563634</v>
      </c>
      <c r="AL87" s="212">
        <f t="shared" si="222"/>
        <v>2256.2408321111275</v>
      </c>
      <c r="AM87" s="212">
        <f t="shared" si="222"/>
        <v>2256.2408321111275</v>
      </c>
      <c r="AN87" s="212">
        <f t="shared" si="222"/>
        <v>2526.9897319644629</v>
      </c>
      <c r="AO87" s="212">
        <f t="shared" si="222"/>
        <v>2526.9897319644629</v>
      </c>
      <c r="AP87" s="212">
        <f t="shared" si="222"/>
        <v>2830.2284998001983</v>
      </c>
      <c r="AQ87" s="212">
        <f t="shared" si="222"/>
        <v>2830.2284998001983</v>
      </c>
      <c r="AR87" s="212">
        <f t="shared" si="222"/>
        <v>3169.8559197762224</v>
      </c>
      <c r="AS87" s="212">
        <f t="shared" si="222"/>
        <v>3169.8559197762224</v>
      </c>
      <c r="AT87" s="212">
        <f t="shared" si="222"/>
        <v>3550.2386301493693</v>
      </c>
      <c r="AU87" s="317">
        <f t="shared" si="230"/>
        <v>30944.531461005728</v>
      </c>
      <c r="AV87" s="212">
        <f t="shared" si="224"/>
        <v>4095.5552837403129</v>
      </c>
      <c r="AW87" s="212">
        <f t="shared" si="225"/>
        <v>4587.0219177891504</v>
      </c>
      <c r="AX87" s="212">
        <f t="shared" si="225"/>
        <v>4587.0219177891504</v>
      </c>
      <c r="AY87" s="212">
        <f t="shared" si="225"/>
        <v>5137.4645479238498</v>
      </c>
      <c r="AZ87" s="212">
        <f t="shared" si="225"/>
        <v>5137.4645479238498</v>
      </c>
      <c r="BA87" s="212">
        <f t="shared" si="225"/>
        <v>5753.9602936747115</v>
      </c>
      <c r="BB87" s="212">
        <f t="shared" si="225"/>
        <v>5753.9602936747115</v>
      </c>
      <c r="BC87" s="212">
        <f t="shared" si="225"/>
        <v>6444.4355289156774</v>
      </c>
      <c r="BD87" s="212">
        <f t="shared" si="225"/>
        <v>6444.4355289156774</v>
      </c>
      <c r="BE87" s="212">
        <f t="shared" si="225"/>
        <v>7217.767792385559</v>
      </c>
      <c r="BF87" s="212">
        <f t="shared" si="225"/>
        <v>7217.767792385559</v>
      </c>
      <c r="BG87" s="212">
        <f t="shared" si="225"/>
        <v>8083.8999274718271</v>
      </c>
      <c r="BH87" s="317">
        <f t="shared" si="231"/>
        <v>70460.755372590036</v>
      </c>
      <c r="BI87" s="212">
        <f t="shared" si="227"/>
        <v>9325.5869563315009</v>
      </c>
      <c r="BJ87" s="212">
        <f t="shared" si="228"/>
        <v>10444.657391091281</v>
      </c>
      <c r="BK87" s="212">
        <f t="shared" si="228"/>
        <v>10444.657391091281</v>
      </c>
      <c r="BL87" s="212">
        <f t="shared" si="228"/>
        <v>11698.016278022236</v>
      </c>
      <c r="BM87" s="212">
        <f t="shared" si="228"/>
        <v>11698.016278022236</v>
      </c>
      <c r="BN87" s="212">
        <f t="shared" si="228"/>
        <v>13101.778231384904</v>
      </c>
      <c r="BO87" s="212">
        <f t="shared" si="228"/>
        <v>13101.778231384904</v>
      </c>
      <c r="BP87" s="212">
        <f t="shared" si="228"/>
        <v>14673.991619151095</v>
      </c>
      <c r="BQ87" s="212">
        <f t="shared" si="228"/>
        <v>14673.991619151095</v>
      </c>
      <c r="BR87" s="212">
        <f t="shared" si="228"/>
        <v>16434.870613449224</v>
      </c>
      <c r="BS87" s="212">
        <f t="shared" si="228"/>
        <v>16434.870613449224</v>
      </c>
      <c r="BT87" s="212">
        <f t="shared" si="228"/>
        <v>18407.055087063134</v>
      </c>
      <c r="BU87" s="317">
        <f t="shared" si="232"/>
        <v>160439.27030959213</v>
      </c>
      <c r="BV87" s="395"/>
      <c r="BW87" s="395"/>
      <c r="BX87" s="395"/>
      <c r="BY87" s="378"/>
      <c r="BZ87" s="378"/>
      <c r="CA87" s="378"/>
      <c r="CB87" s="378"/>
      <c r="CC87" s="378"/>
      <c r="CD87" s="378"/>
      <c r="CE87" s="378"/>
      <c r="CF87" s="378"/>
      <c r="CG87" s="378"/>
      <c r="CH87" s="378"/>
      <c r="CI87" s="378"/>
      <c r="CJ87" s="378"/>
      <c r="CK87" s="378"/>
      <c r="CL87" s="378"/>
      <c r="CM87" s="378"/>
      <c r="CN87" s="378"/>
      <c r="CO87" s="378"/>
    </row>
    <row r="88" spans="2:93" s="380" customFormat="1" ht="15.95" customHeight="1" x14ac:dyDescent="0.2">
      <c r="B88" s="398" t="s">
        <v>286</v>
      </c>
      <c r="C88" s="387">
        <v>0.14000000000000001</v>
      </c>
      <c r="D88" s="387">
        <v>0.1</v>
      </c>
      <c r="E88" s="387">
        <v>0.09</v>
      </c>
      <c r="F88" s="387">
        <v>0.09</v>
      </c>
      <c r="G88" s="387">
        <v>0.09</v>
      </c>
      <c r="H88" s="384" t="s">
        <v>229</v>
      </c>
      <c r="I88" s="212">
        <f t="shared" si="217"/>
        <v>280</v>
      </c>
      <c r="J88" s="212">
        <f t="shared" si="218"/>
        <v>308.00000000000011</v>
      </c>
      <c r="K88" s="212">
        <f t="shared" si="218"/>
        <v>338.80000000000007</v>
      </c>
      <c r="L88" s="212">
        <f t="shared" si="218"/>
        <v>372.68000000000018</v>
      </c>
      <c r="M88" s="212">
        <f t="shared" si="218"/>
        <v>409.94800000000026</v>
      </c>
      <c r="N88" s="212">
        <f t="shared" si="218"/>
        <v>450.94280000000037</v>
      </c>
      <c r="O88" s="212">
        <f t="shared" si="218"/>
        <v>496.0370800000004</v>
      </c>
      <c r="P88" s="212">
        <f t="shared" si="218"/>
        <v>545.6407880000005</v>
      </c>
      <c r="Q88" s="212">
        <f t="shared" si="218"/>
        <v>600.20486680000067</v>
      </c>
      <c r="R88" s="212">
        <f t="shared" si="218"/>
        <v>660.22535348000065</v>
      </c>
      <c r="S88" s="212">
        <f t="shared" si="218"/>
        <v>726.24788882800078</v>
      </c>
      <c r="T88" s="212">
        <f t="shared" si="218"/>
        <v>798.87267771080099</v>
      </c>
      <c r="U88" s="317">
        <f t="shared" si="211"/>
        <v>5987.5994548188064</v>
      </c>
      <c r="V88" s="212">
        <f t="shared" si="219"/>
        <v>658.27108643370002</v>
      </c>
      <c r="W88" s="212">
        <f t="shared" si="220"/>
        <v>737.26361680574416</v>
      </c>
      <c r="X88" s="212">
        <f t="shared" si="220"/>
        <v>737.26361680574416</v>
      </c>
      <c r="Y88" s="212">
        <f t="shared" si="220"/>
        <v>825.7352508224335</v>
      </c>
      <c r="Z88" s="212">
        <f t="shared" si="220"/>
        <v>825.7352508224335</v>
      </c>
      <c r="AA88" s="212">
        <f t="shared" si="220"/>
        <v>924.82348092112557</v>
      </c>
      <c r="AB88" s="212">
        <f t="shared" si="220"/>
        <v>924.82348092112557</v>
      </c>
      <c r="AC88" s="212">
        <f t="shared" si="220"/>
        <v>1035.8022986316607</v>
      </c>
      <c r="AD88" s="212">
        <f t="shared" si="220"/>
        <v>1035.8022986316607</v>
      </c>
      <c r="AE88" s="212">
        <f t="shared" si="220"/>
        <v>1160.0985744674601</v>
      </c>
      <c r="AF88" s="212">
        <f t="shared" si="220"/>
        <v>1160.0985744674601</v>
      </c>
      <c r="AG88" s="212">
        <f t="shared" si="220"/>
        <v>1299.3104034035555</v>
      </c>
      <c r="AH88" s="317">
        <f t="shared" si="213"/>
        <v>11325.027933134104</v>
      </c>
      <c r="AI88" s="212">
        <f t="shared" si="221"/>
        <v>1348.9960332297076</v>
      </c>
      <c r="AJ88" s="212">
        <f t="shared" si="222"/>
        <v>1510.8755572172727</v>
      </c>
      <c r="AK88" s="212">
        <f t="shared" si="222"/>
        <v>1510.8755572172727</v>
      </c>
      <c r="AL88" s="212">
        <f t="shared" si="222"/>
        <v>1692.1806240833455</v>
      </c>
      <c r="AM88" s="212">
        <f t="shared" si="222"/>
        <v>1692.1806240833455</v>
      </c>
      <c r="AN88" s="212">
        <f t="shared" si="222"/>
        <v>1895.2422989733473</v>
      </c>
      <c r="AO88" s="212">
        <f t="shared" si="222"/>
        <v>1895.2422989733473</v>
      </c>
      <c r="AP88" s="212">
        <f t="shared" si="222"/>
        <v>2122.6713748501488</v>
      </c>
      <c r="AQ88" s="212">
        <f t="shared" si="222"/>
        <v>2122.6713748501488</v>
      </c>
      <c r="AR88" s="212">
        <f t="shared" si="222"/>
        <v>2377.3919398321668</v>
      </c>
      <c r="AS88" s="212">
        <f t="shared" si="222"/>
        <v>2377.3919398321668</v>
      </c>
      <c r="AT88" s="212">
        <f t="shared" si="222"/>
        <v>2662.6789726120269</v>
      </c>
      <c r="AU88" s="317">
        <f t="shared" si="230"/>
        <v>23208.398595754297</v>
      </c>
      <c r="AV88" s="212">
        <f t="shared" si="224"/>
        <v>3071.6664628052345</v>
      </c>
      <c r="AW88" s="212">
        <f t="shared" si="225"/>
        <v>3440.2664383418632</v>
      </c>
      <c r="AX88" s="212">
        <f t="shared" si="225"/>
        <v>3440.2664383418632</v>
      </c>
      <c r="AY88" s="212">
        <f t="shared" si="225"/>
        <v>3853.0984109428869</v>
      </c>
      <c r="AZ88" s="212">
        <f t="shared" si="225"/>
        <v>3853.0984109428869</v>
      </c>
      <c r="BA88" s="212">
        <f t="shared" si="225"/>
        <v>4315.4702202560338</v>
      </c>
      <c r="BB88" s="212">
        <f t="shared" si="225"/>
        <v>4315.4702202560338</v>
      </c>
      <c r="BC88" s="212">
        <f t="shared" si="225"/>
        <v>4833.3266466867581</v>
      </c>
      <c r="BD88" s="212">
        <f t="shared" si="225"/>
        <v>4833.3266466867581</v>
      </c>
      <c r="BE88" s="212">
        <f t="shared" si="225"/>
        <v>5413.3258442891693</v>
      </c>
      <c r="BF88" s="212">
        <f t="shared" si="225"/>
        <v>5413.3258442891693</v>
      </c>
      <c r="BG88" s="212">
        <f t="shared" si="225"/>
        <v>6062.9249456038706</v>
      </c>
      <c r="BH88" s="317">
        <f t="shared" si="231"/>
        <v>52845.566529442527</v>
      </c>
      <c r="BI88" s="212">
        <f t="shared" si="227"/>
        <v>6994.1902172486252</v>
      </c>
      <c r="BJ88" s="212">
        <f t="shared" si="228"/>
        <v>7833.4930433184609</v>
      </c>
      <c r="BK88" s="212">
        <f t="shared" si="228"/>
        <v>7833.4930433184609</v>
      </c>
      <c r="BL88" s="212">
        <f t="shared" si="228"/>
        <v>8773.5122085166768</v>
      </c>
      <c r="BM88" s="212">
        <f t="shared" si="228"/>
        <v>8773.5122085166768</v>
      </c>
      <c r="BN88" s="212">
        <f t="shared" si="228"/>
        <v>9826.3336735386783</v>
      </c>
      <c r="BO88" s="212">
        <f t="shared" si="228"/>
        <v>9826.3336735386783</v>
      </c>
      <c r="BP88" s="212">
        <f t="shared" si="228"/>
        <v>11005.493714363321</v>
      </c>
      <c r="BQ88" s="212">
        <f t="shared" si="228"/>
        <v>11005.493714363321</v>
      </c>
      <c r="BR88" s="212">
        <f t="shared" si="228"/>
        <v>12326.152960086918</v>
      </c>
      <c r="BS88" s="212">
        <f t="shared" si="228"/>
        <v>12326.152960086918</v>
      </c>
      <c r="BT88" s="212">
        <f t="shared" si="228"/>
        <v>13805.291315297351</v>
      </c>
      <c r="BU88" s="317">
        <f t="shared" si="232"/>
        <v>120329.45273219405</v>
      </c>
      <c r="BV88" s="395"/>
      <c r="BW88" s="395"/>
      <c r="BX88" s="395"/>
      <c r="BY88" s="378"/>
      <c r="BZ88" s="378"/>
      <c r="CA88" s="378"/>
      <c r="CB88" s="378"/>
      <c r="CC88" s="378"/>
      <c r="CD88" s="378"/>
      <c r="CE88" s="378"/>
      <c r="CF88" s="378"/>
      <c r="CG88" s="378"/>
      <c r="CH88" s="378"/>
      <c r="CI88" s="378"/>
      <c r="CJ88" s="378"/>
      <c r="CK88" s="378"/>
      <c r="CL88" s="378"/>
      <c r="CM88" s="378"/>
      <c r="CN88" s="378"/>
      <c r="CO88" s="378"/>
    </row>
    <row r="89" spans="2:93" s="380" customFormat="1" ht="15.95" customHeight="1" x14ac:dyDescent="0.2">
      <c r="B89" s="398" t="s">
        <v>284</v>
      </c>
      <c r="C89" s="387">
        <v>0.14000000000000001</v>
      </c>
      <c r="D89" s="387">
        <v>0.1</v>
      </c>
      <c r="E89" s="387">
        <v>0.09</v>
      </c>
      <c r="F89" s="387">
        <v>0.09</v>
      </c>
      <c r="G89" s="387">
        <v>0.09</v>
      </c>
      <c r="H89" s="384" t="s">
        <v>229</v>
      </c>
      <c r="I89" s="212">
        <f t="shared" si="217"/>
        <v>280</v>
      </c>
      <c r="J89" s="212">
        <f t="shared" si="218"/>
        <v>308.00000000000011</v>
      </c>
      <c r="K89" s="212">
        <f t="shared" si="218"/>
        <v>338.80000000000007</v>
      </c>
      <c r="L89" s="212">
        <f t="shared" si="218"/>
        <v>372.68000000000018</v>
      </c>
      <c r="M89" s="212">
        <f t="shared" si="218"/>
        <v>409.94800000000026</v>
      </c>
      <c r="N89" s="212">
        <f t="shared" si="218"/>
        <v>450.94280000000037</v>
      </c>
      <c r="O89" s="212">
        <f t="shared" si="218"/>
        <v>496.0370800000004</v>
      </c>
      <c r="P89" s="212">
        <f t="shared" si="218"/>
        <v>545.6407880000005</v>
      </c>
      <c r="Q89" s="212">
        <f t="shared" si="218"/>
        <v>600.20486680000067</v>
      </c>
      <c r="R89" s="212">
        <f t="shared" si="218"/>
        <v>660.22535348000065</v>
      </c>
      <c r="S89" s="212">
        <f t="shared" si="218"/>
        <v>726.24788882800078</v>
      </c>
      <c r="T89" s="212">
        <f t="shared" si="218"/>
        <v>798.87267771080099</v>
      </c>
      <c r="U89" s="317">
        <f t="shared" si="211"/>
        <v>5987.5994548188064</v>
      </c>
      <c r="V89" s="212">
        <f t="shared" si="219"/>
        <v>658.27108643370002</v>
      </c>
      <c r="W89" s="212">
        <f t="shared" si="220"/>
        <v>737.26361680574416</v>
      </c>
      <c r="X89" s="212">
        <f t="shared" si="220"/>
        <v>737.26361680574416</v>
      </c>
      <c r="Y89" s="212">
        <f t="shared" si="220"/>
        <v>825.7352508224335</v>
      </c>
      <c r="Z89" s="212">
        <f t="shared" si="220"/>
        <v>825.7352508224335</v>
      </c>
      <c r="AA89" s="212">
        <f t="shared" si="220"/>
        <v>924.82348092112557</v>
      </c>
      <c r="AB89" s="212">
        <f t="shared" si="220"/>
        <v>924.82348092112557</v>
      </c>
      <c r="AC89" s="212">
        <f t="shared" si="220"/>
        <v>1035.8022986316607</v>
      </c>
      <c r="AD89" s="212">
        <f t="shared" si="220"/>
        <v>1035.8022986316607</v>
      </c>
      <c r="AE89" s="212">
        <f t="shared" si="220"/>
        <v>1160.0985744674601</v>
      </c>
      <c r="AF89" s="212">
        <f t="shared" si="220"/>
        <v>1160.0985744674601</v>
      </c>
      <c r="AG89" s="212">
        <f t="shared" si="220"/>
        <v>1299.3104034035555</v>
      </c>
      <c r="AH89" s="317">
        <f t="shared" si="213"/>
        <v>11325.027933134104</v>
      </c>
      <c r="AI89" s="212">
        <f t="shared" si="221"/>
        <v>1348.9960332297076</v>
      </c>
      <c r="AJ89" s="212">
        <f t="shared" si="222"/>
        <v>1510.8755572172727</v>
      </c>
      <c r="AK89" s="212">
        <f t="shared" si="222"/>
        <v>1510.8755572172727</v>
      </c>
      <c r="AL89" s="212">
        <f t="shared" si="222"/>
        <v>1692.1806240833455</v>
      </c>
      <c r="AM89" s="212">
        <f t="shared" si="222"/>
        <v>1692.1806240833455</v>
      </c>
      <c r="AN89" s="212">
        <f t="shared" si="222"/>
        <v>1895.2422989733473</v>
      </c>
      <c r="AO89" s="212">
        <f t="shared" si="222"/>
        <v>1895.2422989733473</v>
      </c>
      <c r="AP89" s="212">
        <f t="shared" si="222"/>
        <v>2122.6713748501488</v>
      </c>
      <c r="AQ89" s="212">
        <f t="shared" si="222"/>
        <v>2122.6713748501488</v>
      </c>
      <c r="AR89" s="212">
        <f t="shared" si="222"/>
        <v>2377.3919398321668</v>
      </c>
      <c r="AS89" s="212">
        <f t="shared" si="222"/>
        <v>2377.3919398321668</v>
      </c>
      <c r="AT89" s="212">
        <f t="shared" si="222"/>
        <v>2662.6789726120269</v>
      </c>
      <c r="AU89" s="317">
        <f t="shared" si="230"/>
        <v>23208.398595754297</v>
      </c>
      <c r="AV89" s="212">
        <f t="shared" si="224"/>
        <v>3071.6664628052345</v>
      </c>
      <c r="AW89" s="212">
        <f t="shared" si="225"/>
        <v>3440.2664383418632</v>
      </c>
      <c r="AX89" s="212">
        <f t="shared" si="225"/>
        <v>3440.2664383418632</v>
      </c>
      <c r="AY89" s="212">
        <f t="shared" si="225"/>
        <v>3853.0984109428869</v>
      </c>
      <c r="AZ89" s="212">
        <f t="shared" si="225"/>
        <v>3853.0984109428869</v>
      </c>
      <c r="BA89" s="212">
        <f t="shared" si="225"/>
        <v>4315.4702202560338</v>
      </c>
      <c r="BB89" s="212">
        <f t="shared" si="225"/>
        <v>4315.4702202560338</v>
      </c>
      <c r="BC89" s="212">
        <f t="shared" si="225"/>
        <v>4833.3266466867581</v>
      </c>
      <c r="BD89" s="212">
        <f t="shared" si="225"/>
        <v>4833.3266466867581</v>
      </c>
      <c r="BE89" s="212">
        <f t="shared" si="225"/>
        <v>5413.3258442891693</v>
      </c>
      <c r="BF89" s="212">
        <f t="shared" si="225"/>
        <v>5413.3258442891693</v>
      </c>
      <c r="BG89" s="212">
        <f t="shared" si="225"/>
        <v>6062.9249456038706</v>
      </c>
      <c r="BH89" s="317">
        <f t="shared" si="231"/>
        <v>52845.566529442527</v>
      </c>
      <c r="BI89" s="212">
        <f t="shared" si="227"/>
        <v>6994.1902172486252</v>
      </c>
      <c r="BJ89" s="212">
        <f t="shared" si="228"/>
        <v>7833.4930433184609</v>
      </c>
      <c r="BK89" s="212">
        <f t="shared" si="228"/>
        <v>7833.4930433184609</v>
      </c>
      <c r="BL89" s="212">
        <f t="shared" si="228"/>
        <v>8773.5122085166768</v>
      </c>
      <c r="BM89" s="212">
        <f t="shared" si="228"/>
        <v>8773.5122085166768</v>
      </c>
      <c r="BN89" s="212">
        <f t="shared" si="228"/>
        <v>9826.3336735386783</v>
      </c>
      <c r="BO89" s="212">
        <f t="shared" si="228"/>
        <v>9826.3336735386783</v>
      </c>
      <c r="BP89" s="212">
        <f t="shared" si="228"/>
        <v>11005.493714363321</v>
      </c>
      <c r="BQ89" s="212">
        <f t="shared" si="228"/>
        <v>11005.493714363321</v>
      </c>
      <c r="BR89" s="212">
        <f t="shared" si="228"/>
        <v>12326.152960086918</v>
      </c>
      <c r="BS89" s="212">
        <f t="shared" si="228"/>
        <v>12326.152960086918</v>
      </c>
      <c r="BT89" s="212">
        <f t="shared" si="228"/>
        <v>13805.291315297351</v>
      </c>
      <c r="BU89" s="317">
        <f t="shared" si="232"/>
        <v>120329.45273219405</v>
      </c>
      <c r="BV89" s="395"/>
      <c r="BW89" s="395"/>
      <c r="BX89" s="395"/>
      <c r="BY89" s="378"/>
      <c r="BZ89" s="378"/>
      <c r="CA89" s="378"/>
      <c r="CB89" s="378"/>
      <c r="CC89" s="378"/>
      <c r="CD89" s="378"/>
      <c r="CE89" s="378"/>
      <c r="CF89" s="378"/>
      <c r="CG89" s="378"/>
      <c r="CH89" s="378"/>
      <c r="CI89" s="378"/>
      <c r="CJ89" s="378"/>
      <c r="CK89" s="378"/>
      <c r="CL89" s="378"/>
      <c r="CM89" s="378"/>
      <c r="CN89" s="378"/>
      <c r="CO89" s="378"/>
    </row>
    <row r="90" spans="2:93" s="380" customFormat="1" ht="15.95" customHeight="1" x14ac:dyDescent="0.2">
      <c r="B90" s="398" t="s">
        <v>285</v>
      </c>
      <c r="C90" s="387">
        <v>0.14000000000000001</v>
      </c>
      <c r="D90" s="387">
        <v>0.08</v>
      </c>
      <c r="E90" s="387">
        <v>7.0000000000000007E-2</v>
      </c>
      <c r="F90" s="387">
        <v>7.0000000000000007E-2</v>
      </c>
      <c r="G90" s="387">
        <v>7.0000000000000007E-2</v>
      </c>
      <c r="H90" s="384" t="s">
        <v>229</v>
      </c>
      <c r="I90" s="212">
        <f t="shared" si="217"/>
        <v>280</v>
      </c>
      <c r="J90" s="212">
        <f t="shared" si="218"/>
        <v>308.00000000000011</v>
      </c>
      <c r="K90" s="212">
        <f t="shared" si="218"/>
        <v>338.80000000000007</v>
      </c>
      <c r="L90" s="212">
        <f t="shared" si="218"/>
        <v>372.68000000000018</v>
      </c>
      <c r="M90" s="212">
        <f t="shared" si="218"/>
        <v>409.94800000000026</v>
      </c>
      <c r="N90" s="212">
        <f t="shared" si="218"/>
        <v>450.94280000000037</v>
      </c>
      <c r="O90" s="212">
        <f t="shared" si="218"/>
        <v>496.0370800000004</v>
      </c>
      <c r="P90" s="212">
        <f t="shared" si="218"/>
        <v>545.6407880000005</v>
      </c>
      <c r="Q90" s="212">
        <f t="shared" si="218"/>
        <v>600.20486680000067</v>
      </c>
      <c r="R90" s="212">
        <f t="shared" si="218"/>
        <v>660.22535348000065</v>
      </c>
      <c r="S90" s="212">
        <f t="shared" si="218"/>
        <v>726.24788882800078</v>
      </c>
      <c r="T90" s="212">
        <f t="shared" si="218"/>
        <v>798.87267771080099</v>
      </c>
      <c r="U90" s="317">
        <f t="shared" si="211"/>
        <v>5987.5994548188064</v>
      </c>
      <c r="V90" s="212">
        <f t="shared" si="219"/>
        <v>526.61686914695997</v>
      </c>
      <c r="W90" s="212">
        <f t="shared" si="220"/>
        <v>589.81089344459531</v>
      </c>
      <c r="X90" s="212">
        <f t="shared" si="220"/>
        <v>589.81089344459531</v>
      </c>
      <c r="Y90" s="212">
        <f t="shared" si="220"/>
        <v>660.58820065794669</v>
      </c>
      <c r="Z90" s="212">
        <f t="shared" si="220"/>
        <v>660.58820065794669</v>
      </c>
      <c r="AA90" s="212">
        <f t="shared" si="220"/>
        <v>739.85878473690047</v>
      </c>
      <c r="AB90" s="212">
        <f t="shared" si="220"/>
        <v>739.85878473690047</v>
      </c>
      <c r="AC90" s="212">
        <f t="shared" si="220"/>
        <v>828.64183890532865</v>
      </c>
      <c r="AD90" s="212">
        <f t="shared" si="220"/>
        <v>828.64183890532865</v>
      </c>
      <c r="AE90" s="212">
        <f t="shared" si="220"/>
        <v>928.07885957396809</v>
      </c>
      <c r="AF90" s="212">
        <f t="shared" si="220"/>
        <v>928.07885957396809</v>
      </c>
      <c r="AG90" s="212">
        <f t="shared" si="220"/>
        <v>1039.4483227228443</v>
      </c>
      <c r="AH90" s="317">
        <f t="shared" si="213"/>
        <v>9060.0223465072831</v>
      </c>
      <c r="AI90" s="212">
        <f t="shared" si="221"/>
        <v>1049.2191369564393</v>
      </c>
      <c r="AJ90" s="212">
        <f t="shared" si="222"/>
        <v>1175.1254333912123</v>
      </c>
      <c r="AK90" s="212">
        <f t="shared" si="222"/>
        <v>1175.1254333912123</v>
      </c>
      <c r="AL90" s="212">
        <f t="shared" si="222"/>
        <v>1316.1404853981578</v>
      </c>
      <c r="AM90" s="212">
        <f t="shared" si="222"/>
        <v>1316.1404853981578</v>
      </c>
      <c r="AN90" s="212">
        <f t="shared" si="222"/>
        <v>1474.0773436459369</v>
      </c>
      <c r="AO90" s="212">
        <f t="shared" si="222"/>
        <v>1474.0773436459369</v>
      </c>
      <c r="AP90" s="212">
        <f t="shared" si="222"/>
        <v>1650.9666248834492</v>
      </c>
      <c r="AQ90" s="212">
        <f t="shared" si="222"/>
        <v>1650.9666248834492</v>
      </c>
      <c r="AR90" s="212">
        <f t="shared" si="222"/>
        <v>1849.0826198694633</v>
      </c>
      <c r="AS90" s="212">
        <f t="shared" si="222"/>
        <v>1849.0826198694633</v>
      </c>
      <c r="AT90" s="212">
        <f t="shared" si="222"/>
        <v>2070.972534253799</v>
      </c>
      <c r="AU90" s="317">
        <f t="shared" si="230"/>
        <v>18050.976685586676</v>
      </c>
      <c r="AV90" s="212">
        <f t="shared" si="224"/>
        <v>2389.0739155151828</v>
      </c>
      <c r="AW90" s="212">
        <f t="shared" si="225"/>
        <v>2675.762785377005</v>
      </c>
      <c r="AX90" s="212">
        <f t="shared" si="225"/>
        <v>2675.762785377005</v>
      </c>
      <c r="AY90" s="212">
        <f t="shared" si="225"/>
        <v>2996.8543196222458</v>
      </c>
      <c r="AZ90" s="212">
        <f t="shared" si="225"/>
        <v>2996.8543196222458</v>
      </c>
      <c r="BA90" s="212">
        <f t="shared" si="225"/>
        <v>3356.4768379769157</v>
      </c>
      <c r="BB90" s="212">
        <f t="shared" si="225"/>
        <v>3356.4768379769157</v>
      </c>
      <c r="BC90" s="212">
        <f t="shared" si="225"/>
        <v>3759.2540585341453</v>
      </c>
      <c r="BD90" s="212">
        <f t="shared" si="225"/>
        <v>3759.2540585341453</v>
      </c>
      <c r="BE90" s="212">
        <f t="shared" si="225"/>
        <v>4210.3645455582428</v>
      </c>
      <c r="BF90" s="212">
        <f t="shared" si="225"/>
        <v>4210.3645455582428</v>
      </c>
      <c r="BG90" s="212">
        <f t="shared" si="225"/>
        <v>4715.6082910252335</v>
      </c>
      <c r="BH90" s="317">
        <f t="shared" si="231"/>
        <v>41102.107300677526</v>
      </c>
      <c r="BI90" s="212">
        <f t="shared" si="227"/>
        <v>5439.925724526709</v>
      </c>
      <c r="BJ90" s="212">
        <f t="shared" si="228"/>
        <v>6092.7168114699143</v>
      </c>
      <c r="BK90" s="212">
        <f t="shared" si="228"/>
        <v>6092.7168114699143</v>
      </c>
      <c r="BL90" s="212">
        <f t="shared" si="228"/>
        <v>6823.8428288463056</v>
      </c>
      <c r="BM90" s="212">
        <f t="shared" si="228"/>
        <v>6823.8428288463056</v>
      </c>
      <c r="BN90" s="212">
        <f t="shared" si="228"/>
        <v>7642.7039683078619</v>
      </c>
      <c r="BO90" s="212">
        <f t="shared" si="228"/>
        <v>7642.7039683078619</v>
      </c>
      <c r="BP90" s="212">
        <f t="shared" si="228"/>
        <v>8559.8284445048066</v>
      </c>
      <c r="BQ90" s="212">
        <f t="shared" si="228"/>
        <v>8559.8284445048066</v>
      </c>
      <c r="BR90" s="212">
        <f t="shared" si="228"/>
        <v>9587.0078578453831</v>
      </c>
      <c r="BS90" s="212">
        <f t="shared" si="228"/>
        <v>9587.0078578453831</v>
      </c>
      <c r="BT90" s="212">
        <f t="shared" si="228"/>
        <v>10737.448800786829</v>
      </c>
      <c r="BU90" s="317">
        <f t="shared" si="232"/>
        <v>93589.574347262082</v>
      </c>
      <c r="BV90" s="395"/>
      <c r="BW90" s="395"/>
      <c r="BX90" s="395"/>
      <c r="BY90" s="378"/>
      <c r="BZ90" s="378"/>
      <c r="CA90" s="378"/>
      <c r="CB90" s="378"/>
      <c r="CC90" s="378"/>
      <c r="CD90" s="378"/>
      <c r="CE90" s="378"/>
      <c r="CF90" s="378"/>
      <c r="CG90" s="378"/>
      <c r="CH90" s="378"/>
      <c r="CI90" s="378"/>
      <c r="CJ90" s="378"/>
      <c r="CK90" s="378"/>
      <c r="CL90" s="378"/>
      <c r="CM90" s="378"/>
      <c r="CN90" s="378"/>
      <c r="CO90" s="378"/>
    </row>
    <row r="91" spans="2:93" s="380" customFormat="1" ht="15.95" customHeight="1" x14ac:dyDescent="0.2">
      <c r="B91" s="398" t="s">
        <v>284</v>
      </c>
      <c r="C91" s="387"/>
      <c r="D91" s="387">
        <v>0.04</v>
      </c>
      <c r="E91" s="387">
        <v>0.05</v>
      </c>
      <c r="F91" s="387">
        <v>0.05</v>
      </c>
      <c r="G91" s="387">
        <v>0.05</v>
      </c>
      <c r="H91" s="384" t="s">
        <v>229</v>
      </c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346"/>
      <c r="V91" s="212">
        <f t="shared" si="219"/>
        <v>263.30843457347999</v>
      </c>
      <c r="W91" s="212">
        <f t="shared" si="220"/>
        <v>294.90544672229765</v>
      </c>
      <c r="X91" s="212">
        <f t="shared" si="220"/>
        <v>294.90544672229765</v>
      </c>
      <c r="Y91" s="212">
        <f t="shared" si="220"/>
        <v>330.29410032897334</v>
      </c>
      <c r="Z91" s="212">
        <f t="shared" si="220"/>
        <v>330.29410032897334</v>
      </c>
      <c r="AA91" s="212">
        <f t="shared" si="220"/>
        <v>369.92939236845024</v>
      </c>
      <c r="AB91" s="212">
        <f t="shared" si="220"/>
        <v>369.92939236845024</v>
      </c>
      <c r="AC91" s="212">
        <f t="shared" si="220"/>
        <v>414.32091945266433</v>
      </c>
      <c r="AD91" s="212">
        <f t="shared" si="220"/>
        <v>414.32091945266433</v>
      </c>
      <c r="AE91" s="212">
        <f t="shared" si="220"/>
        <v>464.03942978698404</v>
      </c>
      <c r="AF91" s="212">
        <f t="shared" si="220"/>
        <v>464.03942978698404</v>
      </c>
      <c r="AG91" s="212">
        <f t="shared" si="220"/>
        <v>519.72416136142215</v>
      </c>
      <c r="AH91" s="317">
        <f t="shared" si="213"/>
        <v>4530.0111732536416</v>
      </c>
      <c r="AI91" s="212">
        <f t="shared" si="221"/>
        <v>749.44224068317089</v>
      </c>
      <c r="AJ91" s="212">
        <f t="shared" si="222"/>
        <v>839.3753095651515</v>
      </c>
      <c r="AK91" s="212">
        <f t="shared" si="222"/>
        <v>839.3753095651515</v>
      </c>
      <c r="AL91" s="212">
        <f t="shared" si="222"/>
        <v>940.10034671296989</v>
      </c>
      <c r="AM91" s="212">
        <f t="shared" si="222"/>
        <v>940.10034671296989</v>
      </c>
      <c r="AN91" s="212">
        <f t="shared" si="222"/>
        <v>1052.9123883185264</v>
      </c>
      <c r="AO91" s="212">
        <f t="shared" si="222"/>
        <v>1052.9123883185264</v>
      </c>
      <c r="AP91" s="212">
        <f t="shared" si="222"/>
        <v>1179.2618749167493</v>
      </c>
      <c r="AQ91" s="212">
        <f t="shared" si="222"/>
        <v>1179.2618749167493</v>
      </c>
      <c r="AR91" s="212">
        <f t="shared" si="222"/>
        <v>1320.7732999067593</v>
      </c>
      <c r="AS91" s="212">
        <f t="shared" si="222"/>
        <v>1320.7732999067593</v>
      </c>
      <c r="AT91" s="212">
        <f t="shared" si="222"/>
        <v>1479.2660958955707</v>
      </c>
      <c r="AU91" s="317">
        <f t="shared" si="230"/>
        <v>12893.554775419056</v>
      </c>
      <c r="AV91" s="212">
        <f t="shared" si="224"/>
        <v>1706.4813682251306</v>
      </c>
      <c r="AW91" s="212">
        <f t="shared" si="225"/>
        <v>1911.2591324121463</v>
      </c>
      <c r="AX91" s="212">
        <f t="shared" si="225"/>
        <v>1911.2591324121463</v>
      </c>
      <c r="AY91" s="212">
        <f t="shared" si="225"/>
        <v>2140.6102283016039</v>
      </c>
      <c r="AZ91" s="212">
        <f t="shared" si="225"/>
        <v>2140.6102283016039</v>
      </c>
      <c r="BA91" s="212">
        <f t="shared" si="225"/>
        <v>2397.4834556977967</v>
      </c>
      <c r="BB91" s="212">
        <f t="shared" si="225"/>
        <v>2397.4834556977967</v>
      </c>
      <c r="BC91" s="212">
        <f t="shared" si="225"/>
        <v>2685.1814703815326</v>
      </c>
      <c r="BD91" s="212">
        <f t="shared" si="225"/>
        <v>2685.1814703815326</v>
      </c>
      <c r="BE91" s="212">
        <f t="shared" si="225"/>
        <v>3007.4032468273163</v>
      </c>
      <c r="BF91" s="212">
        <f t="shared" si="225"/>
        <v>3007.4032468273163</v>
      </c>
      <c r="BG91" s="212">
        <f t="shared" si="225"/>
        <v>3368.291636446595</v>
      </c>
      <c r="BH91" s="317">
        <f t="shared" si="231"/>
        <v>29358.648071912514</v>
      </c>
      <c r="BI91" s="212">
        <f t="shared" si="227"/>
        <v>3885.6612318047919</v>
      </c>
      <c r="BJ91" s="212">
        <f t="shared" si="228"/>
        <v>4351.9405796213678</v>
      </c>
      <c r="BK91" s="212">
        <f t="shared" si="228"/>
        <v>4351.9405796213678</v>
      </c>
      <c r="BL91" s="212">
        <f t="shared" si="228"/>
        <v>4874.1734491759325</v>
      </c>
      <c r="BM91" s="212">
        <f t="shared" si="228"/>
        <v>4874.1734491759325</v>
      </c>
      <c r="BN91" s="212">
        <f t="shared" si="228"/>
        <v>5459.0742630770437</v>
      </c>
      <c r="BO91" s="212">
        <f t="shared" si="228"/>
        <v>5459.0742630770437</v>
      </c>
      <c r="BP91" s="212">
        <f t="shared" si="228"/>
        <v>6114.1631746462899</v>
      </c>
      <c r="BQ91" s="212">
        <f t="shared" si="228"/>
        <v>6114.1631746462899</v>
      </c>
      <c r="BR91" s="212">
        <f t="shared" si="228"/>
        <v>6847.8627556038446</v>
      </c>
      <c r="BS91" s="212">
        <f t="shared" si="228"/>
        <v>6847.8627556038446</v>
      </c>
      <c r="BT91" s="212">
        <f t="shared" si="228"/>
        <v>7669.6062862763065</v>
      </c>
      <c r="BU91" s="317">
        <f t="shared" si="232"/>
        <v>66849.69596233005</v>
      </c>
      <c r="BV91" s="395"/>
      <c r="BW91" s="395"/>
      <c r="BX91" s="395"/>
      <c r="BY91" s="378"/>
      <c r="BZ91" s="378"/>
      <c r="CA91" s="378"/>
      <c r="CB91" s="378"/>
      <c r="CC91" s="378"/>
      <c r="CD91" s="378"/>
      <c r="CE91" s="378"/>
      <c r="CF91" s="378"/>
      <c r="CG91" s="378"/>
      <c r="CH91" s="378"/>
      <c r="CI91" s="378"/>
      <c r="CJ91" s="378"/>
      <c r="CK91" s="378"/>
      <c r="CL91" s="378"/>
      <c r="CM91" s="378"/>
      <c r="CN91" s="378"/>
      <c r="CO91" s="378"/>
    </row>
    <row r="92" spans="2:93" s="380" customFormat="1" ht="15.95" customHeight="1" x14ac:dyDescent="0.2">
      <c r="B92" s="398" t="s">
        <v>283</v>
      </c>
      <c r="C92" s="387"/>
      <c r="D92" s="387">
        <v>0.04</v>
      </c>
      <c r="E92" s="387">
        <v>0.05</v>
      </c>
      <c r="F92" s="387">
        <v>0.05</v>
      </c>
      <c r="G92" s="387">
        <v>0.05</v>
      </c>
      <c r="H92" s="384" t="s">
        <v>229</v>
      </c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346"/>
      <c r="V92" s="212">
        <f t="shared" si="219"/>
        <v>263.30843457347999</v>
      </c>
      <c r="W92" s="212">
        <f t="shared" si="220"/>
        <v>294.90544672229765</v>
      </c>
      <c r="X92" s="212">
        <f t="shared" si="220"/>
        <v>294.90544672229765</v>
      </c>
      <c r="Y92" s="212">
        <f t="shared" si="220"/>
        <v>330.29410032897334</v>
      </c>
      <c r="Z92" s="212">
        <f t="shared" si="220"/>
        <v>330.29410032897334</v>
      </c>
      <c r="AA92" s="212">
        <f t="shared" si="220"/>
        <v>369.92939236845024</v>
      </c>
      <c r="AB92" s="212">
        <f t="shared" si="220"/>
        <v>369.92939236845024</v>
      </c>
      <c r="AC92" s="212">
        <f t="shared" si="220"/>
        <v>414.32091945266433</v>
      </c>
      <c r="AD92" s="212">
        <f t="shared" si="220"/>
        <v>414.32091945266433</v>
      </c>
      <c r="AE92" s="212">
        <f t="shared" si="220"/>
        <v>464.03942978698404</v>
      </c>
      <c r="AF92" s="212">
        <f t="shared" si="220"/>
        <v>464.03942978698404</v>
      </c>
      <c r="AG92" s="212">
        <f t="shared" si="220"/>
        <v>519.72416136142215</v>
      </c>
      <c r="AH92" s="317">
        <f t="shared" si="213"/>
        <v>4530.0111732536416</v>
      </c>
      <c r="AI92" s="212">
        <f t="shared" si="221"/>
        <v>749.44224068317089</v>
      </c>
      <c r="AJ92" s="212">
        <f t="shared" si="222"/>
        <v>839.3753095651515</v>
      </c>
      <c r="AK92" s="212">
        <f t="shared" si="222"/>
        <v>839.3753095651515</v>
      </c>
      <c r="AL92" s="212">
        <f t="shared" si="222"/>
        <v>940.10034671296989</v>
      </c>
      <c r="AM92" s="212">
        <f t="shared" si="222"/>
        <v>940.10034671296989</v>
      </c>
      <c r="AN92" s="212">
        <f t="shared" si="222"/>
        <v>1052.9123883185264</v>
      </c>
      <c r="AO92" s="212">
        <f t="shared" si="222"/>
        <v>1052.9123883185264</v>
      </c>
      <c r="AP92" s="212">
        <f t="shared" si="222"/>
        <v>1179.2618749167493</v>
      </c>
      <c r="AQ92" s="212">
        <f t="shared" si="222"/>
        <v>1179.2618749167493</v>
      </c>
      <c r="AR92" s="212">
        <f t="shared" si="222"/>
        <v>1320.7732999067593</v>
      </c>
      <c r="AS92" s="212">
        <f t="shared" si="222"/>
        <v>1320.7732999067593</v>
      </c>
      <c r="AT92" s="212">
        <f t="shared" si="222"/>
        <v>1479.2660958955707</v>
      </c>
      <c r="AU92" s="317">
        <f t="shared" si="230"/>
        <v>12893.554775419056</v>
      </c>
      <c r="AV92" s="212">
        <f t="shared" si="224"/>
        <v>1706.4813682251306</v>
      </c>
      <c r="AW92" s="212">
        <f t="shared" si="225"/>
        <v>1911.2591324121463</v>
      </c>
      <c r="AX92" s="212">
        <f t="shared" si="225"/>
        <v>1911.2591324121463</v>
      </c>
      <c r="AY92" s="212">
        <f t="shared" si="225"/>
        <v>2140.6102283016039</v>
      </c>
      <c r="AZ92" s="212">
        <f t="shared" si="225"/>
        <v>2140.6102283016039</v>
      </c>
      <c r="BA92" s="212">
        <f t="shared" si="225"/>
        <v>2397.4834556977967</v>
      </c>
      <c r="BB92" s="212">
        <f t="shared" si="225"/>
        <v>2397.4834556977967</v>
      </c>
      <c r="BC92" s="212">
        <f t="shared" si="225"/>
        <v>2685.1814703815326</v>
      </c>
      <c r="BD92" s="212">
        <f t="shared" si="225"/>
        <v>2685.1814703815326</v>
      </c>
      <c r="BE92" s="212">
        <f t="shared" si="225"/>
        <v>3007.4032468273163</v>
      </c>
      <c r="BF92" s="212">
        <f t="shared" si="225"/>
        <v>3007.4032468273163</v>
      </c>
      <c r="BG92" s="212">
        <f t="shared" si="225"/>
        <v>3368.291636446595</v>
      </c>
      <c r="BH92" s="317">
        <f t="shared" si="231"/>
        <v>29358.648071912514</v>
      </c>
      <c r="BI92" s="212">
        <f t="shared" si="227"/>
        <v>3885.6612318047919</v>
      </c>
      <c r="BJ92" s="212">
        <f t="shared" si="228"/>
        <v>4351.9405796213678</v>
      </c>
      <c r="BK92" s="212">
        <f t="shared" si="228"/>
        <v>4351.9405796213678</v>
      </c>
      <c r="BL92" s="212">
        <f t="shared" si="228"/>
        <v>4874.1734491759325</v>
      </c>
      <c r="BM92" s="212">
        <f t="shared" si="228"/>
        <v>4874.1734491759325</v>
      </c>
      <c r="BN92" s="212">
        <f t="shared" si="228"/>
        <v>5459.0742630770437</v>
      </c>
      <c r="BO92" s="212">
        <f t="shared" si="228"/>
        <v>5459.0742630770437</v>
      </c>
      <c r="BP92" s="212">
        <f t="shared" si="228"/>
        <v>6114.1631746462899</v>
      </c>
      <c r="BQ92" s="212">
        <f t="shared" si="228"/>
        <v>6114.1631746462899</v>
      </c>
      <c r="BR92" s="212">
        <f t="shared" si="228"/>
        <v>6847.8627556038446</v>
      </c>
      <c r="BS92" s="212">
        <f t="shared" si="228"/>
        <v>6847.8627556038446</v>
      </c>
      <c r="BT92" s="212">
        <f t="shared" si="228"/>
        <v>7669.6062862763065</v>
      </c>
      <c r="BU92" s="317">
        <f t="shared" si="232"/>
        <v>66849.69596233005</v>
      </c>
      <c r="BV92" s="395"/>
      <c r="BW92" s="395"/>
      <c r="BX92" s="395"/>
      <c r="BY92" s="378"/>
      <c r="BZ92" s="378"/>
      <c r="CA92" s="378"/>
      <c r="CB92" s="378"/>
      <c r="CC92" s="378"/>
      <c r="CD92" s="378"/>
      <c r="CE92" s="378"/>
      <c r="CF92" s="378"/>
      <c r="CG92" s="378"/>
      <c r="CH92" s="378"/>
      <c r="CI92" s="378"/>
      <c r="CJ92" s="378"/>
      <c r="CK92" s="378"/>
      <c r="CL92" s="378"/>
      <c r="CM92" s="378"/>
      <c r="CN92" s="378"/>
      <c r="CO92" s="378"/>
    </row>
    <row r="93" spans="2:93" s="380" customFormat="1" ht="15.95" customHeight="1" x14ac:dyDescent="0.2">
      <c r="B93" s="398" t="s">
        <v>282</v>
      </c>
      <c r="C93" s="387"/>
      <c r="D93" s="387">
        <v>0.06</v>
      </c>
      <c r="E93" s="399">
        <v>7.4999999999999997E-2</v>
      </c>
      <c r="F93" s="399">
        <v>7.4999999999999997E-2</v>
      </c>
      <c r="G93" s="399">
        <v>7.4999999999999997E-2</v>
      </c>
      <c r="H93" s="384" t="s">
        <v>229</v>
      </c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346"/>
      <c r="V93" s="212">
        <f t="shared" si="219"/>
        <v>394.96265186021998</v>
      </c>
      <c r="W93" s="212">
        <f t="shared" si="220"/>
        <v>442.35817008344645</v>
      </c>
      <c r="X93" s="212">
        <f t="shared" si="220"/>
        <v>442.35817008344645</v>
      </c>
      <c r="Y93" s="212">
        <f t="shared" si="220"/>
        <v>495.44115049346004</v>
      </c>
      <c r="Z93" s="212">
        <f t="shared" si="220"/>
        <v>495.44115049346004</v>
      </c>
      <c r="AA93" s="212">
        <f t="shared" si="220"/>
        <v>554.89408855267527</v>
      </c>
      <c r="AB93" s="212">
        <f t="shared" si="220"/>
        <v>554.89408855267527</v>
      </c>
      <c r="AC93" s="212">
        <f t="shared" si="220"/>
        <v>621.48137917899646</v>
      </c>
      <c r="AD93" s="212">
        <f t="shared" si="220"/>
        <v>621.48137917899646</v>
      </c>
      <c r="AE93" s="212">
        <f t="shared" si="220"/>
        <v>696.05914468047604</v>
      </c>
      <c r="AF93" s="212">
        <f t="shared" si="220"/>
        <v>696.05914468047604</v>
      </c>
      <c r="AG93" s="212">
        <f t="shared" si="220"/>
        <v>779.58624204213322</v>
      </c>
      <c r="AH93" s="317">
        <f t="shared" si="213"/>
        <v>6795.0167598804628</v>
      </c>
      <c r="AI93" s="212">
        <f t="shared" si="221"/>
        <v>1124.1633610247563</v>
      </c>
      <c r="AJ93" s="212">
        <f t="shared" si="222"/>
        <v>1259.0629643477271</v>
      </c>
      <c r="AK93" s="212">
        <f t="shared" si="222"/>
        <v>1259.0629643477271</v>
      </c>
      <c r="AL93" s="212">
        <f t="shared" si="222"/>
        <v>1410.1505200694546</v>
      </c>
      <c r="AM93" s="212">
        <f t="shared" si="222"/>
        <v>1410.1505200694546</v>
      </c>
      <c r="AN93" s="212">
        <f t="shared" si="222"/>
        <v>1579.3685824777892</v>
      </c>
      <c r="AO93" s="212">
        <f t="shared" si="222"/>
        <v>1579.3685824777892</v>
      </c>
      <c r="AP93" s="212">
        <f t="shared" si="222"/>
        <v>1768.8928123751241</v>
      </c>
      <c r="AQ93" s="212">
        <f t="shared" si="222"/>
        <v>1768.8928123751241</v>
      </c>
      <c r="AR93" s="212">
        <f t="shared" si="222"/>
        <v>1981.159949860139</v>
      </c>
      <c r="AS93" s="212">
        <f t="shared" si="222"/>
        <v>1981.159949860139</v>
      </c>
      <c r="AT93" s="212">
        <f t="shared" si="222"/>
        <v>2218.8991438433559</v>
      </c>
      <c r="AU93" s="317">
        <f t="shared" si="230"/>
        <v>19340.33216312858</v>
      </c>
      <c r="AV93" s="212">
        <f t="shared" si="224"/>
        <v>2559.7220523376955</v>
      </c>
      <c r="AW93" s="212">
        <f t="shared" si="225"/>
        <v>2866.8886986182192</v>
      </c>
      <c r="AX93" s="212">
        <f t="shared" si="225"/>
        <v>2866.8886986182192</v>
      </c>
      <c r="AY93" s="212">
        <f t="shared" si="225"/>
        <v>3210.9153424524061</v>
      </c>
      <c r="AZ93" s="212">
        <f t="shared" si="225"/>
        <v>3210.9153424524061</v>
      </c>
      <c r="BA93" s="212">
        <f t="shared" si="225"/>
        <v>3596.225183546695</v>
      </c>
      <c r="BB93" s="212">
        <f t="shared" si="225"/>
        <v>3596.225183546695</v>
      </c>
      <c r="BC93" s="212">
        <f t="shared" si="225"/>
        <v>4027.7722055722979</v>
      </c>
      <c r="BD93" s="212">
        <f t="shared" si="225"/>
        <v>4027.7722055722979</v>
      </c>
      <c r="BE93" s="212">
        <f t="shared" si="225"/>
        <v>4511.1048702409744</v>
      </c>
      <c r="BF93" s="212">
        <f t="shared" si="225"/>
        <v>4511.1048702409744</v>
      </c>
      <c r="BG93" s="212">
        <f t="shared" si="225"/>
        <v>5052.4374546698918</v>
      </c>
      <c r="BH93" s="317">
        <f t="shared" si="231"/>
        <v>44037.972107868773</v>
      </c>
      <c r="BI93" s="212">
        <f t="shared" si="227"/>
        <v>5828.4918477071878</v>
      </c>
      <c r="BJ93" s="212">
        <f t="shared" si="228"/>
        <v>6527.9108694320503</v>
      </c>
      <c r="BK93" s="212">
        <f t="shared" si="228"/>
        <v>6527.9108694320503</v>
      </c>
      <c r="BL93" s="212">
        <f t="shared" si="228"/>
        <v>7311.2601737638979</v>
      </c>
      <c r="BM93" s="212">
        <f t="shared" si="228"/>
        <v>7311.2601737638979</v>
      </c>
      <c r="BN93" s="212">
        <f t="shared" si="228"/>
        <v>8188.6113946155656</v>
      </c>
      <c r="BO93" s="212">
        <f t="shared" si="228"/>
        <v>8188.6113946155656</v>
      </c>
      <c r="BP93" s="212">
        <f t="shared" si="228"/>
        <v>9171.244761969434</v>
      </c>
      <c r="BQ93" s="212">
        <f t="shared" si="228"/>
        <v>9171.244761969434</v>
      </c>
      <c r="BR93" s="212">
        <f t="shared" si="228"/>
        <v>10271.794133405765</v>
      </c>
      <c r="BS93" s="212">
        <f t="shared" si="228"/>
        <v>10271.794133405765</v>
      </c>
      <c r="BT93" s="212">
        <f t="shared" si="228"/>
        <v>11504.40942941446</v>
      </c>
      <c r="BU93" s="317">
        <f t="shared" si="232"/>
        <v>100274.54394349508</v>
      </c>
      <c r="BV93" s="395"/>
      <c r="BW93" s="395"/>
      <c r="BX93" s="395"/>
      <c r="BY93" s="378"/>
      <c r="BZ93" s="378"/>
      <c r="CA93" s="378"/>
      <c r="CB93" s="378"/>
      <c r="CC93" s="378"/>
      <c r="CD93" s="378"/>
      <c r="CE93" s="378"/>
      <c r="CF93" s="378"/>
      <c r="CG93" s="378"/>
      <c r="CH93" s="378"/>
      <c r="CI93" s="378"/>
      <c r="CJ93" s="378"/>
      <c r="CK93" s="378"/>
      <c r="CL93" s="378"/>
      <c r="CM93" s="378"/>
      <c r="CN93" s="378"/>
      <c r="CO93" s="378"/>
    </row>
    <row r="94" spans="2:93" s="380" customFormat="1" ht="15.95" customHeight="1" x14ac:dyDescent="0.2">
      <c r="B94" s="398" t="s">
        <v>284</v>
      </c>
      <c r="C94" s="387"/>
      <c r="D94" s="399">
        <v>3.5000000000000003E-2</v>
      </c>
      <c r="E94" s="399">
        <v>4.4999999999999998E-2</v>
      </c>
      <c r="F94" s="399">
        <v>4.4999999999999998E-2</v>
      </c>
      <c r="G94" s="399">
        <v>4.4999999999999998E-2</v>
      </c>
      <c r="H94" s="384" t="s">
        <v>229</v>
      </c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346"/>
      <c r="V94" s="212">
        <f t="shared" si="219"/>
        <v>230.39488025179503</v>
      </c>
      <c r="W94" s="212">
        <f t="shared" si="220"/>
        <v>258.04226588201044</v>
      </c>
      <c r="X94" s="212">
        <f t="shared" si="220"/>
        <v>258.04226588201044</v>
      </c>
      <c r="Y94" s="212">
        <f t="shared" si="220"/>
        <v>289.00733778785172</v>
      </c>
      <c r="Z94" s="212">
        <f t="shared" si="220"/>
        <v>289.00733778785172</v>
      </c>
      <c r="AA94" s="212">
        <f t="shared" si="220"/>
        <v>323.68821832239394</v>
      </c>
      <c r="AB94" s="212">
        <f t="shared" si="220"/>
        <v>323.68821832239394</v>
      </c>
      <c r="AC94" s="212">
        <f t="shared" si="220"/>
        <v>362.53080452108128</v>
      </c>
      <c r="AD94" s="212">
        <f t="shared" si="220"/>
        <v>362.53080452108128</v>
      </c>
      <c r="AE94" s="212">
        <f t="shared" si="220"/>
        <v>406.03450106361106</v>
      </c>
      <c r="AF94" s="212">
        <f t="shared" si="220"/>
        <v>406.03450106361106</v>
      </c>
      <c r="AG94" s="212">
        <f t="shared" si="220"/>
        <v>454.75864119124441</v>
      </c>
      <c r="AH94" s="317">
        <f t="shared" si="213"/>
        <v>3963.7597765969363</v>
      </c>
      <c r="AI94" s="212">
        <f t="shared" si="221"/>
        <v>674.49801661485378</v>
      </c>
      <c r="AJ94" s="212">
        <f t="shared" si="222"/>
        <v>755.43777860863634</v>
      </c>
      <c r="AK94" s="212">
        <f t="shared" si="222"/>
        <v>755.43777860863634</v>
      </c>
      <c r="AL94" s="212">
        <f t="shared" si="222"/>
        <v>846.09031204167275</v>
      </c>
      <c r="AM94" s="212">
        <f t="shared" si="222"/>
        <v>846.09031204167275</v>
      </c>
      <c r="AN94" s="212">
        <f t="shared" si="222"/>
        <v>947.62114948667363</v>
      </c>
      <c r="AO94" s="212">
        <f t="shared" si="222"/>
        <v>947.62114948667363</v>
      </c>
      <c r="AP94" s="212">
        <f t="shared" si="222"/>
        <v>1061.3356874250744</v>
      </c>
      <c r="AQ94" s="212">
        <f t="shared" si="222"/>
        <v>1061.3356874250744</v>
      </c>
      <c r="AR94" s="212">
        <f t="shared" si="222"/>
        <v>1188.6959699160834</v>
      </c>
      <c r="AS94" s="212">
        <f t="shared" si="222"/>
        <v>1188.6959699160834</v>
      </c>
      <c r="AT94" s="212">
        <f t="shared" si="222"/>
        <v>1331.3394863060134</v>
      </c>
      <c r="AU94" s="317">
        <f t="shared" si="230"/>
        <v>11604.199297877149</v>
      </c>
      <c r="AV94" s="212">
        <f t="shared" si="224"/>
        <v>1535.8332314026172</v>
      </c>
      <c r="AW94" s="212">
        <f t="shared" si="225"/>
        <v>1720.1332191709316</v>
      </c>
      <c r="AX94" s="212">
        <f t="shared" si="225"/>
        <v>1720.1332191709316</v>
      </c>
      <c r="AY94" s="212">
        <f t="shared" si="225"/>
        <v>1926.5492054714434</v>
      </c>
      <c r="AZ94" s="212">
        <f t="shared" si="225"/>
        <v>1926.5492054714434</v>
      </c>
      <c r="BA94" s="212">
        <f t="shared" si="225"/>
        <v>2157.7351101280169</v>
      </c>
      <c r="BB94" s="212">
        <f t="shared" si="225"/>
        <v>2157.7351101280169</v>
      </c>
      <c r="BC94" s="212">
        <f t="shared" si="225"/>
        <v>2416.663323343379</v>
      </c>
      <c r="BD94" s="212">
        <f t="shared" si="225"/>
        <v>2416.663323343379</v>
      </c>
      <c r="BE94" s="212">
        <f t="shared" si="225"/>
        <v>2706.6629221445846</v>
      </c>
      <c r="BF94" s="212">
        <f t="shared" si="225"/>
        <v>2706.6629221445846</v>
      </c>
      <c r="BG94" s="212">
        <f t="shared" si="225"/>
        <v>3031.4624728019353</v>
      </c>
      <c r="BH94" s="317">
        <f t="shared" si="231"/>
        <v>26422.783264721264</v>
      </c>
      <c r="BI94" s="212">
        <f t="shared" si="227"/>
        <v>3497.0951086243126</v>
      </c>
      <c r="BJ94" s="212">
        <f t="shared" si="228"/>
        <v>3916.7465216592304</v>
      </c>
      <c r="BK94" s="212">
        <f t="shared" si="228"/>
        <v>3916.7465216592304</v>
      </c>
      <c r="BL94" s="212">
        <f t="shared" si="228"/>
        <v>4386.7561042583384</v>
      </c>
      <c r="BM94" s="212">
        <f t="shared" si="228"/>
        <v>4386.7561042583384</v>
      </c>
      <c r="BN94" s="212">
        <f t="shared" si="228"/>
        <v>4913.1668367693392</v>
      </c>
      <c r="BO94" s="212">
        <f t="shared" si="228"/>
        <v>4913.1668367693392</v>
      </c>
      <c r="BP94" s="212">
        <f t="shared" si="228"/>
        <v>5502.7468571816607</v>
      </c>
      <c r="BQ94" s="212">
        <f t="shared" si="228"/>
        <v>5502.7468571816607</v>
      </c>
      <c r="BR94" s="212">
        <f t="shared" si="228"/>
        <v>6163.076480043459</v>
      </c>
      <c r="BS94" s="212">
        <f t="shared" si="228"/>
        <v>6163.076480043459</v>
      </c>
      <c r="BT94" s="212">
        <f t="shared" si="228"/>
        <v>6902.6456576486753</v>
      </c>
      <c r="BU94" s="317">
        <f t="shared" si="232"/>
        <v>60164.726366097027</v>
      </c>
      <c r="BV94" s="395"/>
      <c r="BW94" s="395"/>
      <c r="BX94" s="395"/>
      <c r="BY94" s="378"/>
      <c r="BZ94" s="378"/>
      <c r="CA94" s="378"/>
      <c r="CB94" s="378"/>
      <c r="CC94" s="378"/>
      <c r="CD94" s="378"/>
      <c r="CE94" s="378"/>
      <c r="CF94" s="378"/>
      <c r="CG94" s="378"/>
      <c r="CH94" s="378"/>
      <c r="CI94" s="378"/>
      <c r="CJ94" s="378"/>
      <c r="CK94" s="378"/>
      <c r="CL94" s="378"/>
      <c r="CM94" s="378"/>
      <c r="CN94" s="378"/>
      <c r="CO94" s="378"/>
    </row>
    <row r="95" spans="2:93" s="380" customFormat="1" ht="15.95" customHeight="1" x14ac:dyDescent="0.2">
      <c r="B95" s="398" t="s">
        <v>285</v>
      </c>
      <c r="C95" s="404"/>
      <c r="D95" s="405">
        <v>3.5000000000000003E-2</v>
      </c>
      <c r="E95" s="405">
        <v>4.4999999999999998E-2</v>
      </c>
      <c r="F95" s="405">
        <v>4.4999999999999998E-2</v>
      </c>
      <c r="G95" s="405">
        <v>4.4999999999999998E-2</v>
      </c>
      <c r="H95" s="384" t="s">
        <v>229</v>
      </c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346"/>
      <c r="V95" s="212">
        <f t="shared" si="219"/>
        <v>230.39488025179503</v>
      </c>
      <c r="W95" s="212">
        <f t="shared" si="220"/>
        <v>258.04226588201044</v>
      </c>
      <c r="X95" s="212">
        <f t="shared" si="220"/>
        <v>258.04226588201044</v>
      </c>
      <c r="Y95" s="212">
        <f t="shared" si="220"/>
        <v>289.00733778785172</v>
      </c>
      <c r="Z95" s="212">
        <f t="shared" si="220"/>
        <v>289.00733778785172</v>
      </c>
      <c r="AA95" s="212">
        <f t="shared" si="220"/>
        <v>323.68821832239394</v>
      </c>
      <c r="AB95" s="212">
        <f t="shared" si="220"/>
        <v>323.68821832239394</v>
      </c>
      <c r="AC95" s="212">
        <f t="shared" si="220"/>
        <v>362.53080452108128</v>
      </c>
      <c r="AD95" s="212">
        <f t="shared" si="220"/>
        <v>362.53080452108128</v>
      </c>
      <c r="AE95" s="212">
        <f t="shared" si="220"/>
        <v>406.03450106361106</v>
      </c>
      <c r="AF95" s="212">
        <f t="shared" si="220"/>
        <v>406.03450106361106</v>
      </c>
      <c r="AG95" s="212">
        <f t="shared" si="220"/>
        <v>454.75864119124441</v>
      </c>
      <c r="AH95" s="317">
        <f t="shared" si="213"/>
        <v>3963.7597765969363</v>
      </c>
      <c r="AI95" s="212">
        <f t="shared" si="221"/>
        <v>674.49801661485378</v>
      </c>
      <c r="AJ95" s="212">
        <f t="shared" si="222"/>
        <v>755.43777860863634</v>
      </c>
      <c r="AK95" s="212">
        <f t="shared" si="222"/>
        <v>755.43777860863634</v>
      </c>
      <c r="AL95" s="212">
        <f t="shared" si="222"/>
        <v>846.09031204167275</v>
      </c>
      <c r="AM95" s="212">
        <f t="shared" si="222"/>
        <v>846.09031204167275</v>
      </c>
      <c r="AN95" s="212">
        <f t="shared" si="222"/>
        <v>947.62114948667363</v>
      </c>
      <c r="AO95" s="212">
        <f t="shared" si="222"/>
        <v>947.62114948667363</v>
      </c>
      <c r="AP95" s="212">
        <f t="shared" si="222"/>
        <v>1061.3356874250744</v>
      </c>
      <c r="AQ95" s="212">
        <f t="shared" si="222"/>
        <v>1061.3356874250744</v>
      </c>
      <c r="AR95" s="212">
        <f t="shared" si="222"/>
        <v>1188.6959699160834</v>
      </c>
      <c r="AS95" s="212">
        <f t="shared" si="222"/>
        <v>1188.6959699160834</v>
      </c>
      <c r="AT95" s="212">
        <f t="shared" si="222"/>
        <v>1331.3394863060134</v>
      </c>
      <c r="AU95" s="317">
        <f t="shared" si="230"/>
        <v>11604.199297877149</v>
      </c>
      <c r="AV95" s="212">
        <f t="shared" si="224"/>
        <v>1535.8332314026172</v>
      </c>
      <c r="AW95" s="212">
        <f t="shared" si="225"/>
        <v>1720.1332191709316</v>
      </c>
      <c r="AX95" s="212">
        <f t="shared" si="225"/>
        <v>1720.1332191709316</v>
      </c>
      <c r="AY95" s="212">
        <f t="shared" si="225"/>
        <v>1926.5492054714434</v>
      </c>
      <c r="AZ95" s="212">
        <f t="shared" si="225"/>
        <v>1926.5492054714434</v>
      </c>
      <c r="BA95" s="212">
        <f t="shared" si="225"/>
        <v>2157.7351101280169</v>
      </c>
      <c r="BB95" s="212">
        <f t="shared" si="225"/>
        <v>2157.7351101280169</v>
      </c>
      <c r="BC95" s="212">
        <f t="shared" si="225"/>
        <v>2416.663323343379</v>
      </c>
      <c r="BD95" s="212">
        <f t="shared" si="225"/>
        <v>2416.663323343379</v>
      </c>
      <c r="BE95" s="212">
        <f t="shared" si="225"/>
        <v>2706.6629221445846</v>
      </c>
      <c r="BF95" s="212">
        <f t="shared" si="225"/>
        <v>2706.6629221445846</v>
      </c>
      <c r="BG95" s="212">
        <f t="shared" si="225"/>
        <v>3031.4624728019353</v>
      </c>
      <c r="BH95" s="317">
        <f t="shared" si="231"/>
        <v>26422.783264721264</v>
      </c>
      <c r="BI95" s="212">
        <f t="shared" si="227"/>
        <v>3497.0951086243126</v>
      </c>
      <c r="BJ95" s="212">
        <f t="shared" si="228"/>
        <v>3916.7465216592304</v>
      </c>
      <c r="BK95" s="212">
        <f t="shared" si="228"/>
        <v>3916.7465216592304</v>
      </c>
      <c r="BL95" s="212">
        <f t="shared" si="228"/>
        <v>4386.7561042583384</v>
      </c>
      <c r="BM95" s="212">
        <f t="shared" si="228"/>
        <v>4386.7561042583384</v>
      </c>
      <c r="BN95" s="212">
        <f t="shared" si="228"/>
        <v>4913.1668367693392</v>
      </c>
      <c r="BO95" s="212">
        <f t="shared" si="228"/>
        <v>4913.1668367693392</v>
      </c>
      <c r="BP95" s="212">
        <f t="shared" si="228"/>
        <v>5502.7468571816607</v>
      </c>
      <c r="BQ95" s="212">
        <f t="shared" si="228"/>
        <v>5502.7468571816607</v>
      </c>
      <c r="BR95" s="212">
        <f t="shared" si="228"/>
        <v>6163.076480043459</v>
      </c>
      <c r="BS95" s="212">
        <f t="shared" si="228"/>
        <v>6163.076480043459</v>
      </c>
      <c r="BT95" s="212">
        <f t="shared" si="228"/>
        <v>6902.6456576486753</v>
      </c>
      <c r="BU95" s="317">
        <f t="shared" si="232"/>
        <v>60164.726366097027</v>
      </c>
      <c r="BV95" s="395"/>
      <c r="BW95" s="395"/>
      <c r="BX95" s="395"/>
      <c r="BY95" s="378"/>
      <c r="BZ95" s="378"/>
      <c r="CA95" s="378"/>
      <c r="CB95" s="378"/>
      <c r="CC95" s="378"/>
      <c r="CD95" s="378"/>
      <c r="CE95" s="378"/>
      <c r="CF95" s="378"/>
      <c r="CG95" s="378"/>
      <c r="CH95" s="378"/>
      <c r="CI95" s="378"/>
      <c r="CJ95" s="378"/>
      <c r="CK95" s="378"/>
      <c r="CL95" s="378"/>
      <c r="CM95" s="378"/>
      <c r="CN95" s="378"/>
      <c r="CO95" s="378"/>
    </row>
    <row r="96" spans="2:93" s="380" customFormat="1" ht="15.95" customHeight="1" x14ac:dyDescent="0.2">
      <c r="B96" s="398" t="s">
        <v>282</v>
      </c>
      <c r="C96" s="455"/>
      <c r="D96" s="455">
        <v>0.05</v>
      </c>
      <c r="E96" s="456">
        <v>6.5000000000000002E-2</v>
      </c>
      <c r="F96" s="456">
        <v>6.5000000000000002E-2</v>
      </c>
      <c r="G96" s="456">
        <v>6.5000000000000002E-2</v>
      </c>
      <c r="H96" s="384" t="s">
        <v>229</v>
      </c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346"/>
      <c r="V96" s="212">
        <f t="shared" si="219"/>
        <v>329.13554321685001</v>
      </c>
      <c r="W96" s="212">
        <f t="shared" si="220"/>
        <v>368.63180840287208</v>
      </c>
      <c r="X96" s="212">
        <f t="shared" si="220"/>
        <v>368.63180840287208</v>
      </c>
      <c r="Y96" s="212">
        <f t="shared" si="220"/>
        <v>412.86762541121675</v>
      </c>
      <c r="Z96" s="212">
        <f t="shared" si="220"/>
        <v>412.86762541121675</v>
      </c>
      <c r="AA96" s="212">
        <f t="shared" si="220"/>
        <v>462.41174046056278</v>
      </c>
      <c r="AB96" s="212">
        <f t="shared" si="220"/>
        <v>462.41174046056278</v>
      </c>
      <c r="AC96" s="212">
        <f t="shared" si="220"/>
        <v>517.90114931583037</v>
      </c>
      <c r="AD96" s="212">
        <f t="shared" si="220"/>
        <v>517.90114931583037</v>
      </c>
      <c r="AE96" s="212">
        <f t="shared" si="220"/>
        <v>580.04928723373007</v>
      </c>
      <c r="AF96" s="212">
        <f t="shared" si="220"/>
        <v>580.04928723373007</v>
      </c>
      <c r="AG96" s="212">
        <f t="shared" si="220"/>
        <v>649.65520170177774</v>
      </c>
      <c r="AH96" s="317">
        <f t="shared" si="213"/>
        <v>5662.5139665670522</v>
      </c>
      <c r="AI96" s="212">
        <f t="shared" si="221"/>
        <v>974.27491288812223</v>
      </c>
      <c r="AJ96" s="212">
        <f t="shared" si="222"/>
        <v>1091.187902434697</v>
      </c>
      <c r="AK96" s="212">
        <f t="shared" si="222"/>
        <v>1091.187902434697</v>
      </c>
      <c r="AL96" s="212">
        <f t="shared" si="222"/>
        <v>1222.1304507268608</v>
      </c>
      <c r="AM96" s="212">
        <f t="shared" si="222"/>
        <v>1222.1304507268608</v>
      </c>
      <c r="AN96" s="212">
        <f t="shared" si="222"/>
        <v>1368.7861048140842</v>
      </c>
      <c r="AO96" s="212">
        <f t="shared" si="222"/>
        <v>1368.7861048140842</v>
      </c>
      <c r="AP96" s="212">
        <f t="shared" si="222"/>
        <v>1533.0404373917743</v>
      </c>
      <c r="AQ96" s="212">
        <f t="shared" si="222"/>
        <v>1533.0404373917743</v>
      </c>
      <c r="AR96" s="212">
        <f t="shared" si="222"/>
        <v>1717.0052898787872</v>
      </c>
      <c r="AS96" s="212">
        <f t="shared" si="222"/>
        <v>1717.0052898787872</v>
      </c>
      <c r="AT96" s="212">
        <f t="shared" si="222"/>
        <v>1923.045924664242</v>
      </c>
      <c r="AU96" s="317">
        <f t="shared" si="230"/>
        <v>16761.621208044769</v>
      </c>
      <c r="AV96" s="212">
        <f t="shared" si="224"/>
        <v>2218.4257786926696</v>
      </c>
      <c r="AW96" s="212">
        <f t="shared" si="225"/>
        <v>2484.6368721357903</v>
      </c>
      <c r="AX96" s="212">
        <f t="shared" si="225"/>
        <v>2484.6368721357903</v>
      </c>
      <c r="AY96" s="212">
        <f t="shared" si="225"/>
        <v>2782.7932967920851</v>
      </c>
      <c r="AZ96" s="212">
        <f t="shared" si="225"/>
        <v>2782.7932967920851</v>
      </c>
      <c r="BA96" s="212">
        <f t="shared" si="225"/>
        <v>3116.7284924071359</v>
      </c>
      <c r="BB96" s="212">
        <f t="shared" si="225"/>
        <v>3116.7284924071359</v>
      </c>
      <c r="BC96" s="212">
        <f t="shared" si="225"/>
        <v>3490.7359114959918</v>
      </c>
      <c r="BD96" s="212">
        <f t="shared" si="225"/>
        <v>3490.7359114959918</v>
      </c>
      <c r="BE96" s="212">
        <f t="shared" si="225"/>
        <v>3909.6242208755111</v>
      </c>
      <c r="BF96" s="212">
        <f t="shared" si="225"/>
        <v>3909.6242208755111</v>
      </c>
      <c r="BG96" s="212">
        <f t="shared" si="225"/>
        <v>4378.7791273805733</v>
      </c>
      <c r="BH96" s="317">
        <f t="shared" si="231"/>
        <v>38166.242493486265</v>
      </c>
      <c r="BI96" s="212">
        <f t="shared" si="227"/>
        <v>5051.3596013462293</v>
      </c>
      <c r="BJ96" s="212">
        <f t="shared" si="228"/>
        <v>5657.5227535077775</v>
      </c>
      <c r="BK96" s="212">
        <f t="shared" si="228"/>
        <v>5657.5227535077775</v>
      </c>
      <c r="BL96" s="212">
        <f t="shared" si="228"/>
        <v>6336.4254839287123</v>
      </c>
      <c r="BM96" s="212">
        <f t="shared" si="228"/>
        <v>6336.4254839287123</v>
      </c>
      <c r="BN96" s="212">
        <f t="shared" si="228"/>
        <v>7096.7965420001574</v>
      </c>
      <c r="BO96" s="212">
        <f t="shared" si="228"/>
        <v>7096.7965420001574</v>
      </c>
      <c r="BP96" s="212">
        <f t="shared" si="228"/>
        <v>7948.4121270401765</v>
      </c>
      <c r="BQ96" s="212">
        <f t="shared" si="228"/>
        <v>7948.4121270401765</v>
      </c>
      <c r="BR96" s="212">
        <f t="shared" si="228"/>
        <v>8902.2215822849976</v>
      </c>
      <c r="BS96" s="212">
        <f t="shared" si="228"/>
        <v>8902.2215822849976</v>
      </c>
      <c r="BT96" s="212">
        <f t="shared" si="228"/>
        <v>9970.4881721591992</v>
      </c>
      <c r="BU96" s="317">
        <f t="shared" si="232"/>
        <v>86904.604751029052</v>
      </c>
      <c r="BV96" s="395"/>
      <c r="BW96" s="395"/>
      <c r="BX96" s="395"/>
      <c r="BY96" s="378"/>
      <c r="BZ96" s="378"/>
      <c r="CA96" s="378"/>
      <c r="CB96" s="378"/>
      <c r="CC96" s="378"/>
      <c r="CD96" s="378"/>
      <c r="CE96" s="378"/>
      <c r="CF96" s="378"/>
      <c r="CG96" s="378"/>
      <c r="CH96" s="378"/>
      <c r="CI96" s="378"/>
      <c r="CJ96" s="378"/>
      <c r="CK96" s="378"/>
      <c r="CL96" s="378"/>
      <c r="CM96" s="378"/>
      <c r="CN96" s="378"/>
      <c r="CO96" s="378"/>
    </row>
    <row r="97" spans="2:93" s="380" customFormat="1" ht="15.95" customHeight="1" x14ac:dyDescent="0.2">
      <c r="C97" s="454">
        <f>SUM(C84:C96)</f>
        <v>1</v>
      </c>
      <c r="D97" s="454">
        <f>SUM(D84:D96)</f>
        <v>1.0000000000000002</v>
      </c>
      <c r="E97" s="454">
        <f>SUM(E84:E96)</f>
        <v>1</v>
      </c>
      <c r="F97" s="454">
        <f>SUM(F84:F96)</f>
        <v>1</v>
      </c>
      <c r="G97" s="454">
        <f>SUM(G84:G96)</f>
        <v>1</v>
      </c>
      <c r="H97" s="384" t="s">
        <v>226</v>
      </c>
      <c r="I97" s="213">
        <f>SUM(I84:I96)</f>
        <v>2000</v>
      </c>
      <c r="J97" s="213">
        <f t="shared" ref="J97:T97" si="233">SUM(J84:J96)</f>
        <v>2200.0000000000005</v>
      </c>
      <c r="K97" s="213">
        <f t="shared" si="233"/>
        <v>2420.0000000000009</v>
      </c>
      <c r="L97" s="213">
        <f t="shared" si="233"/>
        <v>2662.0000000000014</v>
      </c>
      <c r="M97" s="213">
        <f t="shared" si="233"/>
        <v>2928.2000000000021</v>
      </c>
      <c r="N97" s="213">
        <f t="shared" si="233"/>
        <v>3221.0200000000023</v>
      </c>
      <c r="O97" s="213">
        <f t="shared" si="233"/>
        <v>3543.122000000003</v>
      </c>
      <c r="P97" s="213">
        <f t="shared" si="233"/>
        <v>3897.4342000000033</v>
      </c>
      <c r="Q97" s="213">
        <f t="shared" si="233"/>
        <v>4287.177620000004</v>
      </c>
      <c r="R97" s="213">
        <f t="shared" si="233"/>
        <v>4715.8953820000042</v>
      </c>
      <c r="S97" s="213">
        <f t="shared" si="233"/>
        <v>5187.484920200005</v>
      </c>
      <c r="T97" s="213">
        <f t="shared" si="233"/>
        <v>5706.2334122200073</v>
      </c>
      <c r="U97" s="317">
        <f t="shared" ref="U97" si="234">SUM(I97:T97)</f>
        <v>42768.567534420028</v>
      </c>
      <c r="V97" s="213">
        <f>SUM(V84:V96)</f>
        <v>6582.7108643370002</v>
      </c>
      <c r="W97" s="213">
        <f t="shared" ref="W97" si="235">SUM(W84:W96)</f>
        <v>7372.6361680574419</v>
      </c>
      <c r="X97" s="213">
        <f t="shared" ref="X97" si="236">SUM(X84:X96)</f>
        <v>7372.6361680574419</v>
      </c>
      <c r="Y97" s="213">
        <f t="shared" ref="Y97" si="237">SUM(Y84:Y96)</f>
        <v>8257.3525082243341</v>
      </c>
      <c r="Z97" s="213">
        <f t="shared" ref="Z97" si="238">SUM(Z84:Z96)</f>
        <v>8257.3525082243341</v>
      </c>
      <c r="AA97" s="213">
        <f t="shared" ref="AA97" si="239">SUM(AA84:AA96)</f>
        <v>9248.2348092112534</v>
      </c>
      <c r="AB97" s="213">
        <f t="shared" ref="AB97" si="240">SUM(AB84:AB96)</f>
        <v>9248.2348092112534</v>
      </c>
      <c r="AC97" s="213">
        <f t="shared" ref="AC97" si="241">SUM(AC84:AC96)</f>
        <v>10358.022986316606</v>
      </c>
      <c r="AD97" s="213">
        <f t="shared" ref="AD97" si="242">SUM(AD84:AD96)</f>
        <v>10358.022986316606</v>
      </c>
      <c r="AE97" s="213">
        <f t="shared" ref="AE97" si="243">SUM(AE84:AE96)</f>
        <v>11600.985744674603</v>
      </c>
      <c r="AF97" s="213">
        <f t="shared" ref="AF97" si="244">SUM(AF84:AF96)</f>
        <v>11600.985744674603</v>
      </c>
      <c r="AG97" s="213">
        <f t="shared" ref="AG97" si="245">SUM(AG84:AG96)</f>
        <v>12993.104034035556</v>
      </c>
      <c r="AH97" s="317">
        <f t="shared" ref="AH97" si="246">SUM(V97:AG97)</f>
        <v>113250.27933134102</v>
      </c>
      <c r="AI97" s="213">
        <f>SUM(AI84:AI96)</f>
        <v>14988.844813663418</v>
      </c>
      <c r="AJ97" s="213">
        <f t="shared" ref="AJ97" si="247">SUM(AJ84:AJ96)</f>
        <v>16787.506191303033</v>
      </c>
      <c r="AK97" s="213">
        <f t="shared" ref="AK97" si="248">SUM(AK84:AK96)</f>
        <v>16787.506191303033</v>
      </c>
      <c r="AL97" s="213">
        <f t="shared" ref="AL97" si="249">SUM(AL84:AL96)</f>
        <v>18802.0069342594</v>
      </c>
      <c r="AM97" s="213">
        <f t="shared" ref="AM97" si="250">SUM(AM84:AM96)</f>
        <v>18802.0069342594</v>
      </c>
      <c r="AN97" s="213">
        <f t="shared" ref="AN97" si="251">SUM(AN84:AN96)</f>
        <v>21058.247766370521</v>
      </c>
      <c r="AO97" s="213">
        <f t="shared" ref="AO97" si="252">SUM(AO84:AO96)</f>
        <v>21058.247766370521</v>
      </c>
      <c r="AP97" s="213">
        <f t="shared" ref="AP97" si="253">SUM(AP84:AP96)</f>
        <v>23585.237498334987</v>
      </c>
      <c r="AQ97" s="213">
        <f t="shared" ref="AQ97" si="254">SUM(AQ84:AQ96)</f>
        <v>23585.237498334987</v>
      </c>
      <c r="AR97" s="213">
        <f t="shared" ref="AR97" si="255">SUM(AR84:AR96)</f>
        <v>26415.465998135187</v>
      </c>
      <c r="AS97" s="213">
        <f t="shared" ref="AS97" si="256">SUM(AS84:AS96)</f>
        <v>26415.465998135187</v>
      </c>
      <c r="AT97" s="213">
        <f t="shared" ref="AT97" si="257">SUM(AT84:AT96)</f>
        <v>29585.321917911413</v>
      </c>
      <c r="AU97" s="317">
        <f t="shared" si="223"/>
        <v>257871.09550838108</v>
      </c>
      <c r="AV97" s="213">
        <f>SUM(AV84:AV96)</f>
        <v>34129.627364502609</v>
      </c>
      <c r="AW97" s="213">
        <f t="shared" ref="AW97" si="258">SUM(AW84:AW96)</f>
        <v>38225.182648242917</v>
      </c>
      <c r="AX97" s="213">
        <f t="shared" ref="AX97" si="259">SUM(AX84:AX96)</f>
        <v>38225.182648242917</v>
      </c>
      <c r="AY97" s="213">
        <f t="shared" ref="AY97" si="260">SUM(AY84:AY96)</f>
        <v>42812.204566032073</v>
      </c>
      <c r="AZ97" s="213">
        <f t="shared" ref="AZ97" si="261">SUM(AZ84:AZ96)</f>
        <v>42812.204566032073</v>
      </c>
      <c r="BA97" s="213">
        <f t="shared" ref="BA97" si="262">SUM(BA84:BA96)</f>
        <v>47949.669113955926</v>
      </c>
      <c r="BB97" s="213">
        <f t="shared" ref="BB97" si="263">SUM(BB84:BB96)</f>
        <v>47949.669113955926</v>
      </c>
      <c r="BC97" s="213">
        <f t="shared" ref="BC97" si="264">SUM(BC84:BC96)</f>
        <v>53703.629407630651</v>
      </c>
      <c r="BD97" s="213">
        <f t="shared" ref="BD97" si="265">SUM(BD84:BD96)</f>
        <v>53703.629407630651</v>
      </c>
      <c r="BE97" s="213">
        <f t="shared" ref="BE97" si="266">SUM(BE84:BE96)</f>
        <v>60148.064936546325</v>
      </c>
      <c r="BF97" s="213">
        <f t="shared" ref="BF97" si="267">SUM(BF84:BF96)</f>
        <v>60148.064936546325</v>
      </c>
      <c r="BG97" s="213">
        <f t="shared" ref="BG97" si="268">SUM(BG84:BG96)</f>
        <v>67365.832728931884</v>
      </c>
      <c r="BH97" s="317">
        <f t="shared" ref="BH97" si="269">SUM(AV97:BG97)</f>
        <v>587172.96143825026</v>
      </c>
      <c r="BI97" s="213">
        <f>SUM(BI84:BI96)</f>
        <v>77713.224636095823</v>
      </c>
      <c r="BJ97" s="213">
        <f t="shared" ref="BJ97" si="270">SUM(BJ84:BJ96)</f>
        <v>87038.81159242733</v>
      </c>
      <c r="BK97" s="213">
        <f t="shared" ref="BK97" si="271">SUM(BK84:BK96)</f>
        <v>87038.81159242733</v>
      </c>
      <c r="BL97" s="213">
        <f t="shared" ref="BL97" si="272">SUM(BL84:BL96)</f>
        <v>97483.468983518644</v>
      </c>
      <c r="BM97" s="213">
        <f t="shared" ref="BM97" si="273">SUM(BM84:BM96)</f>
        <v>97483.468983518644</v>
      </c>
      <c r="BN97" s="213">
        <f t="shared" ref="BN97" si="274">SUM(BN84:BN96)</f>
        <v>109181.48526154086</v>
      </c>
      <c r="BO97" s="213">
        <f t="shared" ref="BO97" si="275">SUM(BO84:BO96)</f>
        <v>109181.48526154086</v>
      </c>
      <c r="BP97" s="213">
        <f t="shared" ref="BP97" si="276">SUM(BP84:BP96)</f>
        <v>122283.26349292581</v>
      </c>
      <c r="BQ97" s="213">
        <f t="shared" ref="BQ97" si="277">SUM(BQ84:BQ96)</f>
        <v>122283.26349292581</v>
      </c>
      <c r="BR97" s="213">
        <f t="shared" ref="BR97" si="278">SUM(BR84:BR96)</f>
        <v>136957.25511207688</v>
      </c>
      <c r="BS97" s="213">
        <f t="shared" ref="BS97" si="279">SUM(BS84:BS96)</f>
        <v>136957.25511207688</v>
      </c>
      <c r="BT97" s="213">
        <f t="shared" ref="BT97" si="280">SUM(BT84:BT96)</f>
        <v>153392.12572552616</v>
      </c>
      <c r="BU97" s="317">
        <f t="shared" ref="BU97" si="281">SUM(BI97:BT97)</f>
        <v>1336993.9192466009</v>
      </c>
      <c r="BV97" s="395"/>
      <c r="BW97" s="395"/>
      <c r="BX97" s="395"/>
      <c r="BY97" s="378"/>
      <c r="BZ97" s="378"/>
      <c r="CA97" s="378"/>
      <c r="CB97" s="378"/>
      <c r="CC97" s="378"/>
      <c r="CD97" s="378"/>
      <c r="CE97" s="378"/>
      <c r="CF97" s="378"/>
      <c r="CG97" s="378"/>
      <c r="CH97" s="378"/>
      <c r="CI97" s="378"/>
      <c r="CJ97" s="378"/>
      <c r="CK97" s="378"/>
      <c r="CL97" s="378"/>
      <c r="CM97" s="378"/>
      <c r="CN97" s="378"/>
      <c r="CO97" s="378"/>
    </row>
    <row r="98" spans="2:93" s="380" customFormat="1" ht="15.95" customHeight="1" x14ac:dyDescent="0.2">
      <c r="B98" s="409"/>
      <c r="C98" s="412"/>
      <c r="D98" s="412"/>
      <c r="E98" s="412"/>
      <c r="F98" s="412"/>
      <c r="G98" s="412"/>
      <c r="H98" s="413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317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317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317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317"/>
      <c r="BI98" s="212"/>
      <c r="BJ98" s="212"/>
      <c r="BK98" s="212"/>
      <c r="BL98" s="212"/>
      <c r="BM98" s="212"/>
      <c r="BN98" s="212"/>
      <c r="BO98" s="212"/>
      <c r="BP98" s="212"/>
      <c r="BQ98" s="212"/>
      <c r="BR98" s="212"/>
      <c r="BS98" s="212"/>
      <c r="BT98" s="212"/>
      <c r="BU98" s="317"/>
      <c r="BV98" s="378"/>
      <c r="BW98" s="378"/>
      <c r="BX98" s="378"/>
      <c r="BY98" s="378"/>
      <c r="BZ98" s="378"/>
      <c r="CA98" s="378"/>
      <c r="CB98" s="378"/>
      <c r="CC98" s="378"/>
      <c r="CD98" s="378"/>
      <c r="CE98" s="378"/>
      <c r="CF98" s="378"/>
      <c r="CG98" s="378"/>
      <c r="CH98" s="378"/>
      <c r="CI98" s="378"/>
      <c r="CJ98" s="378"/>
      <c r="CK98" s="378"/>
      <c r="CL98" s="378"/>
      <c r="CM98" s="378"/>
      <c r="CN98" s="378"/>
      <c r="CO98" s="378"/>
    </row>
    <row r="99" spans="2:93" s="385" customFormat="1" x14ac:dyDescent="0.2">
      <c r="B99" s="461" t="s">
        <v>227</v>
      </c>
      <c r="C99" s="471">
        <v>44</v>
      </c>
      <c r="D99" s="471">
        <f>C99*(1+Operations!$C$4)</f>
        <v>45.32</v>
      </c>
      <c r="E99" s="471">
        <f>D99*(1+Operations!$C$4)</f>
        <v>46.679600000000001</v>
      </c>
      <c r="F99" s="471">
        <f>E99*(1+Operations!$C$4)</f>
        <v>48.079988</v>
      </c>
      <c r="G99" s="471">
        <f>F99*(1+Operations!$C$4)</f>
        <v>49.522387639999998</v>
      </c>
      <c r="H99" s="472" t="s">
        <v>222</v>
      </c>
      <c r="I99" s="317">
        <f t="shared" ref="I99:T99" si="282">I9*$C$99</f>
        <v>3300</v>
      </c>
      <c r="J99" s="317">
        <f t="shared" si="282"/>
        <v>3762.0000000000005</v>
      </c>
      <c r="K99" s="317">
        <f t="shared" si="282"/>
        <v>4288.6800000000012</v>
      </c>
      <c r="L99" s="317">
        <f t="shared" si="282"/>
        <v>4889.0952000000025</v>
      </c>
      <c r="M99" s="317">
        <f t="shared" si="282"/>
        <v>5573.5685280000025</v>
      </c>
      <c r="N99" s="317">
        <f t="shared" si="282"/>
        <v>6353.8681219200034</v>
      </c>
      <c r="O99" s="317">
        <f t="shared" si="282"/>
        <v>7243.4096589888049</v>
      </c>
      <c r="P99" s="317">
        <f t="shared" si="282"/>
        <v>8257.4870112472381</v>
      </c>
      <c r="Q99" s="317">
        <f t="shared" si="282"/>
        <v>9413.5351928218533</v>
      </c>
      <c r="R99" s="317">
        <f t="shared" si="282"/>
        <v>10731.430119816914</v>
      </c>
      <c r="S99" s="317">
        <f t="shared" si="282"/>
        <v>12233.830336591283</v>
      </c>
      <c r="T99" s="317">
        <f t="shared" si="282"/>
        <v>13946.566583714064</v>
      </c>
      <c r="U99" s="317">
        <f t="shared" ref="U99:U106" si="283">SUM(I99:T99)</f>
        <v>89993.470753100162</v>
      </c>
      <c r="V99" s="317">
        <f t="shared" ref="V99:AG99" si="284">V9*$D$99</f>
        <v>16663.357754221564</v>
      </c>
      <c r="W99" s="317">
        <f t="shared" si="284"/>
        <v>19329.494994897013</v>
      </c>
      <c r="X99" s="317">
        <f t="shared" si="284"/>
        <v>19329.494994897013</v>
      </c>
      <c r="Y99" s="317">
        <f t="shared" si="284"/>
        <v>22422.21419408053</v>
      </c>
      <c r="Z99" s="317">
        <f t="shared" si="284"/>
        <v>22422.21419408053</v>
      </c>
      <c r="AA99" s="317">
        <f t="shared" si="284"/>
        <v>26009.768465133417</v>
      </c>
      <c r="AB99" s="317">
        <f t="shared" si="284"/>
        <v>26009.768465133417</v>
      </c>
      <c r="AC99" s="317">
        <f t="shared" si="284"/>
        <v>30171.331419554757</v>
      </c>
      <c r="AD99" s="317">
        <f t="shared" si="284"/>
        <v>30171.331419554757</v>
      </c>
      <c r="AE99" s="317">
        <f t="shared" si="284"/>
        <v>34998.744446683515</v>
      </c>
      <c r="AF99" s="317">
        <f t="shared" si="284"/>
        <v>34998.744446683515</v>
      </c>
      <c r="AG99" s="317">
        <f t="shared" si="284"/>
        <v>40598.54355815288</v>
      </c>
      <c r="AH99" s="317">
        <f>SUM(V99:AG99)</f>
        <v>323125.00835307286</v>
      </c>
      <c r="AI99" s="317">
        <f t="shared" ref="AI99:AT99" si="285">AI9*$E$99</f>
        <v>45998.149851387221</v>
      </c>
      <c r="AJ99" s="317">
        <f t="shared" si="285"/>
        <v>50597.964836525942</v>
      </c>
      <c r="AK99" s="317">
        <f t="shared" si="285"/>
        <v>50597.964836525942</v>
      </c>
      <c r="AL99" s="317">
        <f t="shared" si="285"/>
        <v>55657.761320178543</v>
      </c>
      <c r="AM99" s="317">
        <f t="shared" si="285"/>
        <v>55657.761320178543</v>
      </c>
      <c r="AN99" s="317">
        <f t="shared" si="285"/>
        <v>61223.537452196404</v>
      </c>
      <c r="AO99" s="317">
        <f t="shared" si="285"/>
        <v>61223.537452196404</v>
      </c>
      <c r="AP99" s="317">
        <f t="shared" si="285"/>
        <v>67345.891197416058</v>
      </c>
      <c r="AQ99" s="317">
        <f t="shared" si="285"/>
        <v>67345.891197416058</v>
      </c>
      <c r="AR99" s="317">
        <f t="shared" si="285"/>
        <v>74080.480317157664</v>
      </c>
      <c r="AS99" s="317">
        <f t="shared" si="285"/>
        <v>74080.480317157664</v>
      </c>
      <c r="AT99" s="317">
        <f t="shared" si="285"/>
        <v>81488.528348873442</v>
      </c>
      <c r="AU99" s="317">
        <f>SUM(AI99:AT99)</f>
        <v>745297.9484472099</v>
      </c>
      <c r="AV99" s="317">
        <f t="shared" ref="AV99:BG99" si="286">AV9*$F$99</f>
        <v>88969.175251300025</v>
      </c>
      <c r="AW99" s="317">
        <f t="shared" si="286"/>
        <v>94307.325766378024</v>
      </c>
      <c r="AX99" s="317">
        <f t="shared" si="286"/>
        <v>94307.325766378024</v>
      </c>
      <c r="AY99" s="317">
        <f t="shared" si="286"/>
        <v>99965.765312360716</v>
      </c>
      <c r="AZ99" s="317">
        <f t="shared" si="286"/>
        <v>99965.765312360716</v>
      </c>
      <c r="BA99" s="317">
        <f t="shared" si="286"/>
        <v>105963.71123110237</v>
      </c>
      <c r="BB99" s="317">
        <f t="shared" si="286"/>
        <v>105963.71123110237</v>
      </c>
      <c r="BC99" s="317">
        <f t="shared" si="286"/>
        <v>112321.53390496851</v>
      </c>
      <c r="BD99" s="317">
        <f t="shared" si="286"/>
        <v>112321.53390496851</v>
      </c>
      <c r="BE99" s="317">
        <f t="shared" si="286"/>
        <v>119060.82593926662</v>
      </c>
      <c r="BF99" s="317">
        <f t="shared" si="286"/>
        <v>119060.82593926662</v>
      </c>
      <c r="BG99" s="317">
        <f t="shared" si="286"/>
        <v>126204.47549562264</v>
      </c>
      <c r="BH99" s="317">
        <f>SUM(AV99:BG99)</f>
        <v>1278411.9750550753</v>
      </c>
      <c r="BI99" s="317">
        <f t="shared" ref="BI99:BT99" si="287">BI9*$G$99</f>
        <v>135190.23415091098</v>
      </c>
      <c r="BJ99" s="317">
        <f t="shared" si="287"/>
        <v>140597.84351694741</v>
      </c>
      <c r="BK99" s="317">
        <f t="shared" si="287"/>
        <v>140597.84351694741</v>
      </c>
      <c r="BL99" s="317">
        <f t="shared" si="287"/>
        <v>146221.75725762532</v>
      </c>
      <c r="BM99" s="317">
        <f t="shared" si="287"/>
        <v>146221.75725762532</v>
      </c>
      <c r="BN99" s="317">
        <f t="shared" si="287"/>
        <v>152070.62754793034</v>
      </c>
      <c r="BO99" s="317">
        <f t="shared" si="287"/>
        <v>152070.62754793034</v>
      </c>
      <c r="BP99" s="317">
        <f t="shared" si="287"/>
        <v>158153.45264984755</v>
      </c>
      <c r="BQ99" s="317">
        <f t="shared" si="287"/>
        <v>158153.45264984755</v>
      </c>
      <c r="BR99" s="317">
        <f t="shared" si="287"/>
        <v>164479.59075584146</v>
      </c>
      <c r="BS99" s="317">
        <f t="shared" si="287"/>
        <v>164479.59075584146</v>
      </c>
      <c r="BT99" s="317">
        <f t="shared" si="287"/>
        <v>171058.77438607509</v>
      </c>
      <c r="BU99" s="317">
        <f>SUM(BI99:BT99)</f>
        <v>1829295.5519933703</v>
      </c>
    </row>
    <row r="100" spans="2:93" s="380" customFormat="1" ht="15.95" customHeight="1" x14ac:dyDescent="0.2">
      <c r="B100" s="398" t="s">
        <v>286</v>
      </c>
      <c r="C100" s="387">
        <v>0.16</v>
      </c>
      <c r="D100" s="387">
        <v>0.11</v>
      </c>
      <c r="E100" s="387">
        <v>0.1</v>
      </c>
      <c r="F100" s="387">
        <v>0.1</v>
      </c>
      <c r="G100" s="387">
        <v>0.1</v>
      </c>
      <c r="H100" s="384" t="s">
        <v>254</v>
      </c>
      <c r="I100" s="212">
        <f t="shared" ref="I100:T106" si="288">I$99*$C100</f>
        <v>528</v>
      </c>
      <c r="J100" s="212">
        <f t="shared" si="288"/>
        <v>601.92000000000007</v>
      </c>
      <c r="K100" s="212">
        <f t="shared" si="288"/>
        <v>686.18880000000024</v>
      </c>
      <c r="L100" s="212">
        <f t="shared" si="288"/>
        <v>782.25523200000043</v>
      </c>
      <c r="M100" s="212">
        <f t="shared" si="288"/>
        <v>891.77096448000043</v>
      </c>
      <c r="N100" s="212">
        <f t="shared" si="288"/>
        <v>1016.6188995072006</v>
      </c>
      <c r="O100" s="212">
        <f t="shared" si="288"/>
        <v>1158.9455454382089</v>
      </c>
      <c r="P100" s="212">
        <f t="shared" si="288"/>
        <v>1321.1979217995581</v>
      </c>
      <c r="Q100" s="212">
        <f t="shared" si="288"/>
        <v>1506.1656308514966</v>
      </c>
      <c r="R100" s="212">
        <f t="shared" si="288"/>
        <v>1717.0288191707064</v>
      </c>
      <c r="S100" s="212">
        <f t="shared" si="288"/>
        <v>1957.4128538546054</v>
      </c>
      <c r="T100" s="212">
        <f t="shared" si="288"/>
        <v>2231.4506533942504</v>
      </c>
      <c r="U100" s="317">
        <f t="shared" si="283"/>
        <v>14398.955320496028</v>
      </c>
      <c r="V100" s="212">
        <f t="shared" ref="V100:AG112" si="289">V$99*$D100</f>
        <v>1832.9693529643721</v>
      </c>
      <c r="W100" s="212">
        <f t="shared" si="289"/>
        <v>2126.2444494386714</v>
      </c>
      <c r="X100" s="212">
        <f t="shared" si="289"/>
        <v>2126.2444494386714</v>
      </c>
      <c r="Y100" s="212">
        <f t="shared" si="289"/>
        <v>2466.4435613488586</v>
      </c>
      <c r="Z100" s="212">
        <f t="shared" si="289"/>
        <v>2466.4435613488586</v>
      </c>
      <c r="AA100" s="212">
        <f t="shared" si="289"/>
        <v>2861.074531164676</v>
      </c>
      <c r="AB100" s="212">
        <f t="shared" si="289"/>
        <v>2861.074531164676</v>
      </c>
      <c r="AC100" s="212">
        <f t="shared" si="289"/>
        <v>3318.8464561510232</v>
      </c>
      <c r="AD100" s="212">
        <f t="shared" si="289"/>
        <v>3318.8464561510232</v>
      </c>
      <c r="AE100" s="212">
        <f t="shared" si="289"/>
        <v>3849.8618891351866</v>
      </c>
      <c r="AF100" s="212">
        <f t="shared" si="289"/>
        <v>3849.8618891351866</v>
      </c>
      <c r="AG100" s="212">
        <f t="shared" si="289"/>
        <v>4465.8397913968165</v>
      </c>
      <c r="AH100" s="317">
        <f t="shared" ref="AH100" si="290">SUM(V100:AG100)</f>
        <v>35543.750918838021</v>
      </c>
      <c r="AI100" s="212">
        <f t="shared" ref="AI100:AT112" si="291">AI$99*$E100</f>
        <v>4599.8149851387225</v>
      </c>
      <c r="AJ100" s="212">
        <f t="shared" si="291"/>
        <v>5059.7964836525944</v>
      </c>
      <c r="AK100" s="212">
        <f t="shared" si="291"/>
        <v>5059.7964836525944</v>
      </c>
      <c r="AL100" s="212">
        <f t="shared" si="291"/>
        <v>5565.7761320178543</v>
      </c>
      <c r="AM100" s="212">
        <f t="shared" si="291"/>
        <v>5565.7761320178543</v>
      </c>
      <c r="AN100" s="212">
        <f t="shared" si="291"/>
        <v>6122.3537452196406</v>
      </c>
      <c r="AO100" s="212">
        <f t="shared" si="291"/>
        <v>6122.3537452196406</v>
      </c>
      <c r="AP100" s="212">
        <f t="shared" si="291"/>
        <v>6734.5891197416058</v>
      </c>
      <c r="AQ100" s="212">
        <f t="shared" si="291"/>
        <v>6734.5891197416058</v>
      </c>
      <c r="AR100" s="212">
        <f t="shared" si="291"/>
        <v>7408.0480317157671</v>
      </c>
      <c r="AS100" s="212">
        <f t="shared" si="291"/>
        <v>7408.0480317157671</v>
      </c>
      <c r="AT100" s="212">
        <f t="shared" si="291"/>
        <v>8148.8528348873442</v>
      </c>
      <c r="AU100" s="317">
        <f t="shared" ref="AU100" si="292">SUM(AI100:AT100)</f>
        <v>74529.794844720978</v>
      </c>
      <c r="AV100" s="212">
        <f t="shared" ref="AV100:BG112" si="293">AV$99*$F100</f>
        <v>8896.9175251300021</v>
      </c>
      <c r="AW100" s="212">
        <f t="shared" si="293"/>
        <v>9430.7325766378035</v>
      </c>
      <c r="AX100" s="212">
        <f t="shared" si="293"/>
        <v>9430.7325766378035</v>
      </c>
      <c r="AY100" s="212">
        <f t="shared" si="293"/>
        <v>9996.5765312360727</v>
      </c>
      <c r="AZ100" s="212">
        <f t="shared" si="293"/>
        <v>9996.5765312360727</v>
      </c>
      <c r="BA100" s="212">
        <f t="shared" si="293"/>
        <v>10596.371123110237</v>
      </c>
      <c r="BB100" s="212">
        <f t="shared" si="293"/>
        <v>10596.371123110237</v>
      </c>
      <c r="BC100" s="212">
        <f t="shared" si="293"/>
        <v>11232.153390496853</v>
      </c>
      <c r="BD100" s="212">
        <f t="shared" si="293"/>
        <v>11232.153390496853</v>
      </c>
      <c r="BE100" s="212">
        <f t="shared" si="293"/>
        <v>11906.082593926663</v>
      </c>
      <c r="BF100" s="212">
        <f t="shared" si="293"/>
        <v>11906.082593926663</v>
      </c>
      <c r="BG100" s="212">
        <f t="shared" si="293"/>
        <v>12620.447549562265</v>
      </c>
      <c r="BH100" s="317">
        <f t="shared" ref="BH100" si="294">SUM(AV100:BG100)</f>
        <v>127841.19750550753</v>
      </c>
      <c r="BI100" s="212">
        <f t="shared" ref="BI100:BT112" si="295">BI$99*$G100</f>
        <v>13519.023415091098</v>
      </c>
      <c r="BJ100" s="212">
        <f t="shared" si="295"/>
        <v>14059.784351694741</v>
      </c>
      <c r="BK100" s="212">
        <f t="shared" si="295"/>
        <v>14059.784351694741</v>
      </c>
      <c r="BL100" s="212">
        <f t="shared" si="295"/>
        <v>14622.175725762532</v>
      </c>
      <c r="BM100" s="212">
        <f t="shared" si="295"/>
        <v>14622.175725762532</v>
      </c>
      <c r="BN100" s="212">
        <f t="shared" si="295"/>
        <v>15207.062754793034</v>
      </c>
      <c r="BO100" s="212">
        <f t="shared" si="295"/>
        <v>15207.062754793034</v>
      </c>
      <c r="BP100" s="212">
        <f t="shared" si="295"/>
        <v>15815.345264984755</v>
      </c>
      <c r="BQ100" s="212">
        <f t="shared" si="295"/>
        <v>15815.345264984755</v>
      </c>
      <c r="BR100" s="212">
        <f t="shared" si="295"/>
        <v>16447.959075584145</v>
      </c>
      <c r="BS100" s="212">
        <f t="shared" si="295"/>
        <v>16447.959075584145</v>
      </c>
      <c r="BT100" s="212">
        <f t="shared" si="295"/>
        <v>17105.877438607509</v>
      </c>
      <c r="BU100" s="317">
        <f t="shared" ref="BU100" si="296">SUM(BI100:BT100)</f>
        <v>182929.55519933699</v>
      </c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  <c r="CF100" s="378"/>
      <c r="CG100" s="378"/>
      <c r="CH100" s="378"/>
      <c r="CI100" s="378"/>
      <c r="CJ100" s="378"/>
      <c r="CK100" s="378"/>
      <c r="CL100" s="378"/>
      <c r="CM100" s="378"/>
      <c r="CN100" s="378"/>
      <c r="CO100" s="378"/>
    </row>
    <row r="101" spans="2:93" s="380" customFormat="1" ht="15.95" customHeight="1" x14ac:dyDescent="0.2">
      <c r="B101" s="398" t="s">
        <v>284</v>
      </c>
      <c r="C101" s="387">
        <v>0.16</v>
      </c>
      <c r="D101" s="387">
        <v>0.11</v>
      </c>
      <c r="E101" s="387">
        <v>0.1</v>
      </c>
      <c r="F101" s="387">
        <v>0.1</v>
      </c>
      <c r="G101" s="387">
        <v>0.1</v>
      </c>
      <c r="H101" s="384" t="s">
        <v>254</v>
      </c>
      <c r="I101" s="212">
        <f t="shared" si="288"/>
        <v>528</v>
      </c>
      <c r="J101" s="212">
        <f t="shared" si="288"/>
        <v>601.92000000000007</v>
      </c>
      <c r="K101" s="212">
        <f t="shared" si="288"/>
        <v>686.18880000000024</v>
      </c>
      <c r="L101" s="212">
        <f t="shared" si="288"/>
        <v>782.25523200000043</v>
      </c>
      <c r="M101" s="212">
        <f t="shared" si="288"/>
        <v>891.77096448000043</v>
      </c>
      <c r="N101" s="212">
        <f t="shared" si="288"/>
        <v>1016.6188995072006</v>
      </c>
      <c r="O101" s="212">
        <f t="shared" si="288"/>
        <v>1158.9455454382089</v>
      </c>
      <c r="P101" s="212">
        <f t="shared" si="288"/>
        <v>1321.1979217995581</v>
      </c>
      <c r="Q101" s="212">
        <f t="shared" si="288"/>
        <v>1506.1656308514966</v>
      </c>
      <c r="R101" s="212">
        <f t="shared" si="288"/>
        <v>1717.0288191707064</v>
      </c>
      <c r="S101" s="212">
        <f t="shared" si="288"/>
        <v>1957.4128538546054</v>
      </c>
      <c r="T101" s="212">
        <f t="shared" si="288"/>
        <v>2231.4506533942504</v>
      </c>
      <c r="U101" s="317">
        <f t="shared" si="283"/>
        <v>14398.955320496028</v>
      </c>
      <c r="V101" s="212">
        <f t="shared" si="289"/>
        <v>1832.9693529643721</v>
      </c>
      <c r="W101" s="212">
        <f t="shared" si="289"/>
        <v>2126.2444494386714</v>
      </c>
      <c r="X101" s="212">
        <f t="shared" si="289"/>
        <v>2126.2444494386714</v>
      </c>
      <c r="Y101" s="212">
        <f t="shared" si="289"/>
        <v>2466.4435613488586</v>
      </c>
      <c r="Z101" s="212">
        <f t="shared" si="289"/>
        <v>2466.4435613488586</v>
      </c>
      <c r="AA101" s="212">
        <f t="shared" si="289"/>
        <v>2861.074531164676</v>
      </c>
      <c r="AB101" s="212">
        <f t="shared" si="289"/>
        <v>2861.074531164676</v>
      </c>
      <c r="AC101" s="212">
        <f t="shared" si="289"/>
        <v>3318.8464561510232</v>
      </c>
      <c r="AD101" s="212">
        <f t="shared" si="289"/>
        <v>3318.8464561510232</v>
      </c>
      <c r="AE101" s="212">
        <f t="shared" si="289"/>
        <v>3849.8618891351866</v>
      </c>
      <c r="AF101" s="212">
        <f t="shared" si="289"/>
        <v>3849.8618891351866</v>
      </c>
      <c r="AG101" s="212">
        <f t="shared" si="289"/>
        <v>4465.8397913968165</v>
      </c>
      <c r="AH101" s="317">
        <f t="shared" ref="AH101:AH113" si="297">SUM(V101:AG101)</f>
        <v>35543.750918838021</v>
      </c>
      <c r="AI101" s="212">
        <f t="shared" si="291"/>
        <v>4599.8149851387225</v>
      </c>
      <c r="AJ101" s="212">
        <f t="shared" si="291"/>
        <v>5059.7964836525944</v>
      </c>
      <c r="AK101" s="212">
        <f t="shared" si="291"/>
        <v>5059.7964836525944</v>
      </c>
      <c r="AL101" s="212">
        <f t="shared" si="291"/>
        <v>5565.7761320178543</v>
      </c>
      <c r="AM101" s="212">
        <f t="shared" si="291"/>
        <v>5565.7761320178543</v>
      </c>
      <c r="AN101" s="212">
        <f t="shared" si="291"/>
        <v>6122.3537452196406</v>
      </c>
      <c r="AO101" s="212">
        <f t="shared" si="291"/>
        <v>6122.3537452196406</v>
      </c>
      <c r="AP101" s="212">
        <f t="shared" si="291"/>
        <v>6734.5891197416058</v>
      </c>
      <c r="AQ101" s="212">
        <f t="shared" si="291"/>
        <v>6734.5891197416058</v>
      </c>
      <c r="AR101" s="212">
        <f t="shared" si="291"/>
        <v>7408.0480317157671</v>
      </c>
      <c r="AS101" s="212">
        <f t="shared" si="291"/>
        <v>7408.0480317157671</v>
      </c>
      <c r="AT101" s="212">
        <f t="shared" si="291"/>
        <v>8148.8528348873442</v>
      </c>
      <c r="AU101" s="317">
        <f t="shared" ref="AU101:AU113" si="298">SUM(AI101:AT101)</f>
        <v>74529.794844720978</v>
      </c>
      <c r="AV101" s="212">
        <f t="shared" si="293"/>
        <v>8896.9175251300021</v>
      </c>
      <c r="AW101" s="212">
        <f t="shared" si="293"/>
        <v>9430.7325766378035</v>
      </c>
      <c r="AX101" s="212">
        <f t="shared" si="293"/>
        <v>9430.7325766378035</v>
      </c>
      <c r="AY101" s="212">
        <f t="shared" si="293"/>
        <v>9996.5765312360727</v>
      </c>
      <c r="AZ101" s="212">
        <f t="shared" si="293"/>
        <v>9996.5765312360727</v>
      </c>
      <c r="BA101" s="212">
        <f t="shared" si="293"/>
        <v>10596.371123110237</v>
      </c>
      <c r="BB101" s="212">
        <f t="shared" si="293"/>
        <v>10596.371123110237</v>
      </c>
      <c r="BC101" s="212">
        <f t="shared" si="293"/>
        <v>11232.153390496853</v>
      </c>
      <c r="BD101" s="212">
        <f t="shared" si="293"/>
        <v>11232.153390496853</v>
      </c>
      <c r="BE101" s="212">
        <f t="shared" si="293"/>
        <v>11906.082593926663</v>
      </c>
      <c r="BF101" s="212">
        <f t="shared" si="293"/>
        <v>11906.082593926663</v>
      </c>
      <c r="BG101" s="212">
        <f t="shared" si="293"/>
        <v>12620.447549562265</v>
      </c>
      <c r="BH101" s="317">
        <f t="shared" ref="BH101:BH113" si="299">SUM(AV101:BG101)</f>
        <v>127841.19750550753</v>
      </c>
      <c r="BI101" s="212">
        <f t="shared" si="295"/>
        <v>13519.023415091098</v>
      </c>
      <c r="BJ101" s="212">
        <f t="shared" si="295"/>
        <v>14059.784351694741</v>
      </c>
      <c r="BK101" s="212">
        <f t="shared" si="295"/>
        <v>14059.784351694741</v>
      </c>
      <c r="BL101" s="212">
        <f t="shared" si="295"/>
        <v>14622.175725762532</v>
      </c>
      <c r="BM101" s="212">
        <f t="shared" si="295"/>
        <v>14622.175725762532</v>
      </c>
      <c r="BN101" s="212">
        <f t="shared" si="295"/>
        <v>15207.062754793034</v>
      </c>
      <c r="BO101" s="212">
        <f t="shared" si="295"/>
        <v>15207.062754793034</v>
      </c>
      <c r="BP101" s="212">
        <f t="shared" si="295"/>
        <v>15815.345264984755</v>
      </c>
      <c r="BQ101" s="212">
        <f t="shared" si="295"/>
        <v>15815.345264984755</v>
      </c>
      <c r="BR101" s="212">
        <f t="shared" si="295"/>
        <v>16447.959075584145</v>
      </c>
      <c r="BS101" s="212">
        <f t="shared" si="295"/>
        <v>16447.959075584145</v>
      </c>
      <c r="BT101" s="212">
        <f t="shared" si="295"/>
        <v>17105.877438607509</v>
      </c>
      <c r="BU101" s="317">
        <f t="shared" ref="BU101:BU113" si="300">SUM(BI101:BT101)</f>
        <v>182929.55519933699</v>
      </c>
      <c r="BV101" s="378"/>
      <c r="BW101" s="378"/>
      <c r="BX101" s="378"/>
      <c r="BY101" s="378"/>
      <c r="BZ101" s="378"/>
      <c r="CA101" s="378"/>
      <c r="CB101" s="378"/>
      <c r="CC101" s="378"/>
      <c r="CD101" s="378"/>
      <c r="CE101" s="378"/>
      <c r="CF101" s="378"/>
      <c r="CG101" s="378"/>
      <c r="CH101" s="378"/>
      <c r="CI101" s="378"/>
      <c r="CJ101" s="378"/>
      <c r="CK101" s="378"/>
      <c r="CL101" s="378"/>
      <c r="CM101" s="378"/>
      <c r="CN101" s="378"/>
      <c r="CO101" s="378"/>
    </row>
    <row r="102" spans="2:93" s="380" customFormat="1" ht="15.95" customHeight="1" x14ac:dyDescent="0.2">
      <c r="B102" s="398" t="s">
        <v>283</v>
      </c>
      <c r="C102" s="387">
        <v>0.16</v>
      </c>
      <c r="D102" s="387">
        <v>0.11</v>
      </c>
      <c r="E102" s="387">
        <v>0.1</v>
      </c>
      <c r="F102" s="387">
        <v>0.1</v>
      </c>
      <c r="G102" s="387">
        <v>0.1</v>
      </c>
      <c r="H102" s="384" t="s">
        <v>254</v>
      </c>
      <c r="I102" s="212">
        <f t="shared" si="288"/>
        <v>528</v>
      </c>
      <c r="J102" s="212">
        <f t="shared" si="288"/>
        <v>601.92000000000007</v>
      </c>
      <c r="K102" s="212">
        <f t="shared" si="288"/>
        <v>686.18880000000024</v>
      </c>
      <c r="L102" s="212">
        <f t="shared" si="288"/>
        <v>782.25523200000043</v>
      </c>
      <c r="M102" s="212">
        <f t="shared" si="288"/>
        <v>891.77096448000043</v>
      </c>
      <c r="N102" s="212">
        <f t="shared" si="288"/>
        <v>1016.6188995072006</v>
      </c>
      <c r="O102" s="212">
        <f t="shared" si="288"/>
        <v>1158.9455454382089</v>
      </c>
      <c r="P102" s="212">
        <f t="shared" si="288"/>
        <v>1321.1979217995581</v>
      </c>
      <c r="Q102" s="212">
        <f t="shared" si="288"/>
        <v>1506.1656308514966</v>
      </c>
      <c r="R102" s="212">
        <f t="shared" si="288"/>
        <v>1717.0288191707064</v>
      </c>
      <c r="S102" s="212">
        <f t="shared" si="288"/>
        <v>1957.4128538546054</v>
      </c>
      <c r="T102" s="212">
        <f t="shared" si="288"/>
        <v>2231.4506533942504</v>
      </c>
      <c r="U102" s="317">
        <f t="shared" si="283"/>
        <v>14398.955320496028</v>
      </c>
      <c r="V102" s="212">
        <f t="shared" si="289"/>
        <v>1832.9693529643721</v>
      </c>
      <c r="W102" s="212">
        <f t="shared" si="289"/>
        <v>2126.2444494386714</v>
      </c>
      <c r="X102" s="212">
        <f t="shared" si="289"/>
        <v>2126.2444494386714</v>
      </c>
      <c r="Y102" s="212">
        <f t="shared" si="289"/>
        <v>2466.4435613488586</v>
      </c>
      <c r="Z102" s="212">
        <f t="shared" si="289"/>
        <v>2466.4435613488586</v>
      </c>
      <c r="AA102" s="212">
        <f t="shared" si="289"/>
        <v>2861.074531164676</v>
      </c>
      <c r="AB102" s="212">
        <f t="shared" si="289"/>
        <v>2861.074531164676</v>
      </c>
      <c r="AC102" s="212">
        <f t="shared" si="289"/>
        <v>3318.8464561510232</v>
      </c>
      <c r="AD102" s="212">
        <f t="shared" si="289"/>
        <v>3318.8464561510232</v>
      </c>
      <c r="AE102" s="212">
        <f t="shared" si="289"/>
        <v>3849.8618891351866</v>
      </c>
      <c r="AF102" s="212">
        <f t="shared" si="289"/>
        <v>3849.8618891351866</v>
      </c>
      <c r="AG102" s="212">
        <f t="shared" si="289"/>
        <v>4465.8397913968165</v>
      </c>
      <c r="AH102" s="317">
        <f t="shared" si="297"/>
        <v>35543.750918838021</v>
      </c>
      <c r="AI102" s="212">
        <f t="shared" si="291"/>
        <v>4599.8149851387225</v>
      </c>
      <c r="AJ102" s="212">
        <f t="shared" si="291"/>
        <v>5059.7964836525944</v>
      </c>
      <c r="AK102" s="212">
        <f t="shared" si="291"/>
        <v>5059.7964836525944</v>
      </c>
      <c r="AL102" s="212">
        <f t="shared" si="291"/>
        <v>5565.7761320178543</v>
      </c>
      <c r="AM102" s="212">
        <f t="shared" si="291"/>
        <v>5565.7761320178543</v>
      </c>
      <c r="AN102" s="212">
        <f t="shared" si="291"/>
        <v>6122.3537452196406</v>
      </c>
      <c r="AO102" s="212">
        <f t="shared" si="291"/>
        <v>6122.3537452196406</v>
      </c>
      <c r="AP102" s="212">
        <f t="shared" si="291"/>
        <v>6734.5891197416058</v>
      </c>
      <c r="AQ102" s="212">
        <f t="shared" si="291"/>
        <v>6734.5891197416058</v>
      </c>
      <c r="AR102" s="212">
        <f t="shared" si="291"/>
        <v>7408.0480317157671</v>
      </c>
      <c r="AS102" s="212">
        <f t="shared" si="291"/>
        <v>7408.0480317157671</v>
      </c>
      <c r="AT102" s="212">
        <f t="shared" si="291"/>
        <v>8148.8528348873442</v>
      </c>
      <c r="AU102" s="317">
        <f t="shared" si="298"/>
        <v>74529.794844720978</v>
      </c>
      <c r="AV102" s="212">
        <f t="shared" si="293"/>
        <v>8896.9175251300021</v>
      </c>
      <c r="AW102" s="212">
        <f t="shared" si="293"/>
        <v>9430.7325766378035</v>
      </c>
      <c r="AX102" s="212">
        <f t="shared" si="293"/>
        <v>9430.7325766378035</v>
      </c>
      <c r="AY102" s="212">
        <f t="shared" si="293"/>
        <v>9996.5765312360727</v>
      </c>
      <c r="AZ102" s="212">
        <f t="shared" si="293"/>
        <v>9996.5765312360727</v>
      </c>
      <c r="BA102" s="212">
        <f t="shared" si="293"/>
        <v>10596.371123110237</v>
      </c>
      <c r="BB102" s="212">
        <f t="shared" si="293"/>
        <v>10596.371123110237</v>
      </c>
      <c r="BC102" s="212">
        <f t="shared" si="293"/>
        <v>11232.153390496853</v>
      </c>
      <c r="BD102" s="212">
        <f t="shared" si="293"/>
        <v>11232.153390496853</v>
      </c>
      <c r="BE102" s="212">
        <f t="shared" si="293"/>
        <v>11906.082593926663</v>
      </c>
      <c r="BF102" s="212">
        <f t="shared" si="293"/>
        <v>11906.082593926663</v>
      </c>
      <c r="BG102" s="212">
        <f t="shared" si="293"/>
        <v>12620.447549562265</v>
      </c>
      <c r="BH102" s="317">
        <f t="shared" si="299"/>
        <v>127841.19750550753</v>
      </c>
      <c r="BI102" s="212">
        <f t="shared" si="295"/>
        <v>13519.023415091098</v>
      </c>
      <c r="BJ102" s="212">
        <f t="shared" si="295"/>
        <v>14059.784351694741</v>
      </c>
      <c r="BK102" s="212">
        <f t="shared" si="295"/>
        <v>14059.784351694741</v>
      </c>
      <c r="BL102" s="212">
        <f t="shared" si="295"/>
        <v>14622.175725762532</v>
      </c>
      <c r="BM102" s="212">
        <f t="shared" si="295"/>
        <v>14622.175725762532</v>
      </c>
      <c r="BN102" s="212">
        <f t="shared" si="295"/>
        <v>15207.062754793034</v>
      </c>
      <c r="BO102" s="212">
        <f t="shared" si="295"/>
        <v>15207.062754793034</v>
      </c>
      <c r="BP102" s="212">
        <f t="shared" si="295"/>
        <v>15815.345264984755</v>
      </c>
      <c r="BQ102" s="212">
        <f t="shared" si="295"/>
        <v>15815.345264984755</v>
      </c>
      <c r="BR102" s="212">
        <f t="shared" si="295"/>
        <v>16447.959075584145</v>
      </c>
      <c r="BS102" s="212">
        <f t="shared" si="295"/>
        <v>16447.959075584145</v>
      </c>
      <c r="BT102" s="212">
        <f t="shared" si="295"/>
        <v>17105.877438607509</v>
      </c>
      <c r="BU102" s="317">
        <f t="shared" si="300"/>
        <v>182929.55519933699</v>
      </c>
      <c r="BV102" s="378"/>
      <c r="BW102" s="378"/>
      <c r="BX102" s="378"/>
      <c r="BY102" s="378"/>
      <c r="BZ102" s="378"/>
      <c r="CA102" s="378"/>
      <c r="CB102" s="378"/>
      <c r="CC102" s="378"/>
      <c r="CD102" s="378"/>
      <c r="CE102" s="378"/>
      <c r="CF102" s="378"/>
      <c r="CG102" s="378"/>
      <c r="CH102" s="378"/>
      <c r="CI102" s="378"/>
      <c r="CJ102" s="378"/>
      <c r="CK102" s="378"/>
      <c r="CL102" s="378"/>
      <c r="CM102" s="378"/>
      <c r="CN102" s="378"/>
      <c r="CO102" s="378"/>
    </row>
    <row r="103" spans="2:93" s="380" customFormat="1" ht="15.95" customHeight="1" x14ac:dyDescent="0.2">
      <c r="B103" s="398" t="s">
        <v>282</v>
      </c>
      <c r="C103" s="387">
        <v>0.1</v>
      </c>
      <c r="D103" s="387">
        <v>0.13</v>
      </c>
      <c r="E103" s="387">
        <v>0.12</v>
      </c>
      <c r="F103" s="387">
        <v>0.12</v>
      </c>
      <c r="G103" s="387">
        <v>0.12</v>
      </c>
      <c r="H103" s="384" t="s">
        <v>254</v>
      </c>
      <c r="I103" s="212">
        <f t="shared" si="288"/>
        <v>330</v>
      </c>
      <c r="J103" s="212">
        <f t="shared" si="288"/>
        <v>376.20000000000005</v>
      </c>
      <c r="K103" s="212">
        <f t="shared" si="288"/>
        <v>428.86800000000017</v>
      </c>
      <c r="L103" s="212">
        <f t="shared" si="288"/>
        <v>488.90952000000027</v>
      </c>
      <c r="M103" s="212">
        <f t="shared" si="288"/>
        <v>557.3568528000003</v>
      </c>
      <c r="N103" s="212">
        <f t="shared" si="288"/>
        <v>635.38681219200043</v>
      </c>
      <c r="O103" s="212">
        <f t="shared" si="288"/>
        <v>724.34096589888054</v>
      </c>
      <c r="P103" s="212">
        <f t="shared" si="288"/>
        <v>825.74870112472388</v>
      </c>
      <c r="Q103" s="212">
        <f t="shared" si="288"/>
        <v>941.3535192821854</v>
      </c>
      <c r="R103" s="212">
        <f t="shared" si="288"/>
        <v>1073.1430119816914</v>
      </c>
      <c r="S103" s="212">
        <f t="shared" si="288"/>
        <v>1223.3830336591284</v>
      </c>
      <c r="T103" s="212">
        <f t="shared" si="288"/>
        <v>1394.6566583714066</v>
      </c>
      <c r="U103" s="317">
        <f t="shared" si="283"/>
        <v>8999.3470753100173</v>
      </c>
      <c r="V103" s="212">
        <f t="shared" si="289"/>
        <v>2166.2365080488034</v>
      </c>
      <c r="W103" s="212">
        <f t="shared" si="289"/>
        <v>2512.8343493366119</v>
      </c>
      <c r="X103" s="212">
        <f t="shared" si="289"/>
        <v>2512.8343493366119</v>
      </c>
      <c r="Y103" s="212">
        <f t="shared" si="289"/>
        <v>2914.8878452304689</v>
      </c>
      <c r="Z103" s="212">
        <f t="shared" si="289"/>
        <v>2914.8878452304689</v>
      </c>
      <c r="AA103" s="212">
        <f t="shared" si="289"/>
        <v>3381.2699004673441</v>
      </c>
      <c r="AB103" s="212">
        <f t="shared" si="289"/>
        <v>3381.2699004673441</v>
      </c>
      <c r="AC103" s="212">
        <f t="shared" si="289"/>
        <v>3922.2730845421188</v>
      </c>
      <c r="AD103" s="212">
        <f t="shared" si="289"/>
        <v>3922.2730845421188</v>
      </c>
      <c r="AE103" s="212">
        <f t="shared" si="289"/>
        <v>4549.8367780688568</v>
      </c>
      <c r="AF103" s="212">
        <f t="shared" si="289"/>
        <v>4549.8367780688568</v>
      </c>
      <c r="AG103" s="212">
        <f t="shared" si="289"/>
        <v>5277.8106625598748</v>
      </c>
      <c r="AH103" s="317">
        <f t="shared" si="297"/>
        <v>42006.251085899479</v>
      </c>
      <c r="AI103" s="212">
        <f t="shared" si="291"/>
        <v>5519.7779821664662</v>
      </c>
      <c r="AJ103" s="212">
        <f t="shared" si="291"/>
        <v>6071.7557803831132</v>
      </c>
      <c r="AK103" s="212">
        <f t="shared" si="291"/>
        <v>6071.7557803831132</v>
      </c>
      <c r="AL103" s="212">
        <f t="shared" si="291"/>
        <v>6678.9313584214251</v>
      </c>
      <c r="AM103" s="212">
        <f t="shared" si="291"/>
        <v>6678.9313584214251</v>
      </c>
      <c r="AN103" s="212">
        <f t="shared" si="291"/>
        <v>7346.8244942635683</v>
      </c>
      <c r="AO103" s="212">
        <f t="shared" si="291"/>
        <v>7346.8244942635683</v>
      </c>
      <c r="AP103" s="212">
        <f t="shared" si="291"/>
        <v>8081.5069436899266</v>
      </c>
      <c r="AQ103" s="212">
        <f t="shared" si="291"/>
        <v>8081.5069436899266</v>
      </c>
      <c r="AR103" s="212">
        <f t="shared" si="291"/>
        <v>8889.6576380589195</v>
      </c>
      <c r="AS103" s="212">
        <f t="shared" si="291"/>
        <v>8889.6576380589195</v>
      </c>
      <c r="AT103" s="212">
        <f t="shared" si="291"/>
        <v>9778.623401864812</v>
      </c>
      <c r="AU103" s="317">
        <f t="shared" si="298"/>
        <v>89435.7538136652</v>
      </c>
      <c r="AV103" s="212">
        <f t="shared" si="293"/>
        <v>10676.301030156003</v>
      </c>
      <c r="AW103" s="212">
        <f t="shared" si="293"/>
        <v>11316.879091965362</v>
      </c>
      <c r="AX103" s="212">
        <f t="shared" si="293"/>
        <v>11316.879091965362</v>
      </c>
      <c r="AY103" s="212">
        <f t="shared" si="293"/>
        <v>11995.891837483285</v>
      </c>
      <c r="AZ103" s="212">
        <f t="shared" si="293"/>
        <v>11995.891837483285</v>
      </c>
      <c r="BA103" s="212">
        <f t="shared" si="293"/>
        <v>12715.645347732283</v>
      </c>
      <c r="BB103" s="212">
        <f t="shared" si="293"/>
        <v>12715.645347732283</v>
      </c>
      <c r="BC103" s="212">
        <f t="shared" si="293"/>
        <v>13478.584068596221</v>
      </c>
      <c r="BD103" s="212">
        <f t="shared" si="293"/>
        <v>13478.584068596221</v>
      </c>
      <c r="BE103" s="212">
        <f t="shared" si="293"/>
        <v>14287.299112711995</v>
      </c>
      <c r="BF103" s="212">
        <f t="shared" si="293"/>
        <v>14287.299112711995</v>
      </c>
      <c r="BG103" s="212">
        <f t="shared" si="293"/>
        <v>15144.537059474716</v>
      </c>
      <c r="BH103" s="317">
        <f t="shared" si="299"/>
        <v>153409.43700660899</v>
      </c>
      <c r="BI103" s="212">
        <f t="shared" si="295"/>
        <v>16222.828098109318</v>
      </c>
      <c r="BJ103" s="212">
        <f t="shared" si="295"/>
        <v>16871.741222033688</v>
      </c>
      <c r="BK103" s="212">
        <f t="shared" si="295"/>
        <v>16871.741222033688</v>
      </c>
      <c r="BL103" s="212">
        <f t="shared" si="295"/>
        <v>17546.610870915036</v>
      </c>
      <c r="BM103" s="212">
        <f t="shared" si="295"/>
        <v>17546.610870915036</v>
      </c>
      <c r="BN103" s="212">
        <f t="shared" si="295"/>
        <v>18248.475305751639</v>
      </c>
      <c r="BO103" s="212">
        <f t="shared" si="295"/>
        <v>18248.475305751639</v>
      </c>
      <c r="BP103" s="212">
        <f t="shared" si="295"/>
        <v>18978.414317981704</v>
      </c>
      <c r="BQ103" s="212">
        <f t="shared" si="295"/>
        <v>18978.414317981704</v>
      </c>
      <c r="BR103" s="212">
        <f t="shared" si="295"/>
        <v>19737.550890700975</v>
      </c>
      <c r="BS103" s="212">
        <f t="shared" si="295"/>
        <v>19737.550890700975</v>
      </c>
      <c r="BT103" s="212">
        <f t="shared" si="295"/>
        <v>20527.052926329012</v>
      </c>
      <c r="BU103" s="317">
        <f t="shared" si="300"/>
        <v>219515.4662392044</v>
      </c>
      <c r="BV103" s="378"/>
      <c r="BW103" s="378"/>
      <c r="BX103" s="378"/>
      <c r="BY103" s="378"/>
      <c r="BZ103" s="378"/>
      <c r="CA103" s="378"/>
      <c r="CB103" s="378"/>
      <c r="CC103" s="378"/>
      <c r="CD103" s="378"/>
      <c r="CE103" s="378"/>
      <c r="CF103" s="378"/>
      <c r="CG103" s="378"/>
      <c r="CH103" s="378"/>
      <c r="CI103" s="378"/>
      <c r="CJ103" s="378"/>
      <c r="CK103" s="378"/>
      <c r="CL103" s="378"/>
      <c r="CM103" s="378"/>
      <c r="CN103" s="378"/>
      <c r="CO103" s="378"/>
    </row>
    <row r="104" spans="2:93" s="380" customFormat="1" ht="15.95" customHeight="1" x14ac:dyDescent="0.2">
      <c r="B104" s="398" t="s">
        <v>286</v>
      </c>
      <c r="C104" s="387">
        <v>0.14000000000000001</v>
      </c>
      <c r="D104" s="387">
        <v>0.1</v>
      </c>
      <c r="E104" s="387">
        <v>0.09</v>
      </c>
      <c r="F104" s="387">
        <v>0.09</v>
      </c>
      <c r="G104" s="387">
        <v>0.09</v>
      </c>
      <c r="H104" s="384" t="s">
        <v>254</v>
      </c>
      <c r="I104" s="212">
        <f t="shared" si="288"/>
        <v>462.00000000000006</v>
      </c>
      <c r="J104" s="212">
        <f t="shared" si="288"/>
        <v>526.68000000000006</v>
      </c>
      <c r="K104" s="212">
        <f t="shared" si="288"/>
        <v>600.41520000000025</v>
      </c>
      <c r="L104" s="212">
        <f t="shared" si="288"/>
        <v>684.47332800000038</v>
      </c>
      <c r="M104" s="212">
        <f t="shared" si="288"/>
        <v>780.29959392000046</v>
      </c>
      <c r="N104" s="212">
        <f t="shared" si="288"/>
        <v>889.54153706880061</v>
      </c>
      <c r="O104" s="212">
        <f t="shared" si="288"/>
        <v>1014.0773522584328</v>
      </c>
      <c r="P104" s="212">
        <f t="shared" si="288"/>
        <v>1156.0481815746134</v>
      </c>
      <c r="Q104" s="212">
        <f t="shared" si="288"/>
        <v>1317.8949269950597</v>
      </c>
      <c r="R104" s="212">
        <f t="shared" si="288"/>
        <v>1502.4002167743681</v>
      </c>
      <c r="S104" s="212">
        <f t="shared" si="288"/>
        <v>1712.7362471227798</v>
      </c>
      <c r="T104" s="212">
        <f t="shared" si="288"/>
        <v>1952.5193217199692</v>
      </c>
      <c r="U104" s="317">
        <f t="shared" si="283"/>
        <v>12599.085905434024</v>
      </c>
      <c r="V104" s="212">
        <f t="shared" si="289"/>
        <v>1666.3357754221565</v>
      </c>
      <c r="W104" s="212">
        <f t="shared" si="289"/>
        <v>1932.9494994897013</v>
      </c>
      <c r="X104" s="212">
        <f t="shared" si="289"/>
        <v>1932.9494994897013</v>
      </c>
      <c r="Y104" s="212">
        <f t="shared" si="289"/>
        <v>2242.221419408053</v>
      </c>
      <c r="Z104" s="212">
        <f t="shared" si="289"/>
        <v>2242.221419408053</v>
      </c>
      <c r="AA104" s="212">
        <f t="shared" si="289"/>
        <v>2600.976846513342</v>
      </c>
      <c r="AB104" s="212">
        <f t="shared" si="289"/>
        <v>2600.976846513342</v>
      </c>
      <c r="AC104" s="212">
        <f t="shared" si="289"/>
        <v>3017.1331419554758</v>
      </c>
      <c r="AD104" s="212">
        <f t="shared" si="289"/>
        <v>3017.1331419554758</v>
      </c>
      <c r="AE104" s="212">
        <f t="shared" si="289"/>
        <v>3499.8744446683518</v>
      </c>
      <c r="AF104" s="212">
        <f t="shared" si="289"/>
        <v>3499.8744446683518</v>
      </c>
      <c r="AG104" s="212">
        <f t="shared" si="289"/>
        <v>4059.8543558152883</v>
      </c>
      <c r="AH104" s="317">
        <f t="shared" si="297"/>
        <v>32312.500835307295</v>
      </c>
      <c r="AI104" s="212">
        <f t="shared" si="291"/>
        <v>4139.8334866248497</v>
      </c>
      <c r="AJ104" s="212">
        <f t="shared" si="291"/>
        <v>4553.8168352873345</v>
      </c>
      <c r="AK104" s="212">
        <f t="shared" si="291"/>
        <v>4553.8168352873345</v>
      </c>
      <c r="AL104" s="212">
        <f t="shared" si="291"/>
        <v>5009.1985188160688</v>
      </c>
      <c r="AM104" s="212">
        <f t="shared" si="291"/>
        <v>5009.1985188160688</v>
      </c>
      <c r="AN104" s="212">
        <f t="shared" si="291"/>
        <v>5510.1183706976763</v>
      </c>
      <c r="AO104" s="212">
        <f t="shared" si="291"/>
        <v>5510.1183706976763</v>
      </c>
      <c r="AP104" s="212">
        <f t="shared" si="291"/>
        <v>6061.1302077674454</v>
      </c>
      <c r="AQ104" s="212">
        <f t="shared" si="291"/>
        <v>6061.1302077674454</v>
      </c>
      <c r="AR104" s="212">
        <f t="shared" si="291"/>
        <v>6667.2432285441892</v>
      </c>
      <c r="AS104" s="212">
        <f t="shared" si="291"/>
        <v>6667.2432285441892</v>
      </c>
      <c r="AT104" s="212">
        <f t="shared" si="291"/>
        <v>7333.9675513986094</v>
      </c>
      <c r="AU104" s="317">
        <f t="shared" si="298"/>
        <v>67076.815360248904</v>
      </c>
      <c r="AV104" s="212">
        <f t="shared" si="293"/>
        <v>8007.2257726170019</v>
      </c>
      <c r="AW104" s="212">
        <f t="shared" si="293"/>
        <v>8487.6593189740215</v>
      </c>
      <c r="AX104" s="212">
        <f t="shared" si="293"/>
        <v>8487.6593189740215</v>
      </c>
      <c r="AY104" s="212">
        <f t="shared" si="293"/>
        <v>8996.9188781124649</v>
      </c>
      <c r="AZ104" s="212">
        <f t="shared" si="293"/>
        <v>8996.9188781124649</v>
      </c>
      <c r="BA104" s="212">
        <f t="shared" si="293"/>
        <v>9536.7340107992131</v>
      </c>
      <c r="BB104" s="212">
        <f t="shared" si="293"/>
        <v>9536.7340107992131</v>
      </c>
      <c r="BC104" s="212">
        <f t="shared" si="293"/>
        <v>10108.938051447165</v>
      </c>
      <c r="BD104" s="212">
        <f t="shared" si="293"/>
        <v>10108.938051447165</v>
      </c>
      <c r="BE104" s="212">
        <f t="shared" si="293"/>
        <v>10715.474334533996</v>
      </c>
      <c r="BF104" s="212">
        <f t="shared" si="293"/>
        <v>10715.474334533996</v>
      </c>
      <c r="BG104" s="212">
        <f t="shared" si="293"/>
        <v>11358.402794606038</v>
      </c>
      <c r="BH104" s="317">
        <f t="shared" si="299"/>
        <v>115057.07775495677</v>
      </c>
      <c r="BI104" s="212">
        <f t="shared" si="295"/>
        <v>12167.121073581988</v>
      </c>
      <c r="BJ104" s="212">
        <f t="shared" si="295"/>
        <v>12653.805916525267</v>
      </c>
      <c r="BK104" s="212">
        <f t="shared" si="295"/>
        <v>12653.805916525267</v>
      </c>
      <c r="BL104" s="212">
        <f t="shared" si="295"/>
        <v>13159.958153186279</v>
      </c>
      <c r="BM104" s="212">
        <f t="shared" si="295"/>
        <v>13159.958153186279</v>
      </c>
      <c r="BN104" s="212">
        <f t="shared" si="295"/>
        <v>13686.35647931373</v>
      </c>
      <c r="BO104" s="212">
        <f t="shared" si="295"/>
        <v>13686.35647931373</v>
      </c>
      <c r="BP104" s="212">
        <f t="shared" si="295"/>
        <v>14233.810738486278</v>
      </c>
      <c r="BQ104" s="212">
        <f t="shared" si="295"/>
        <v>14233.810738486278</v>
      </c>
      <c r="BR104" s="212">
        <f t="shared" si="295"/>
        <v>14803.163168025731</v>
      </c>
      <c r="BS104" s="212">
        <f t="shared" si="295"/>
        <v>14803.163168025731</v>
      </c>
      <c r="BT104" s="212">
        <f t="shared" si="295"/>
        <v>15395.289694746758</v>
      </c>
      <c r="BU104" s="317">
        <f t="shared" si="300"/>
        <v>164636.59967940333</v>
      </c>
      <c r="BV104" s="378"/>
      <c r="BW104" s="378"/>
      <c r="BX104" s="378"/>
      <c r="BY104" s="378"/>
      <c r="BZ104" s="378"/>
      <c r="CA104" s="378"/>
      <c r="CB104" s="378"/>
      <c r="CC104" s="378"/>
      <c r="CD104" s="378"/>
      <c r="CE104" s="378"/>
      <c r="CF104" s="378"/>
      <c r="CG104" s="378"/>
      <c r="CH104" s="378"/>
      <c r="CI104" s="378"/>
      <c r="CJ104" s="378"/>
      <c r="CK104" s="378"/>
      <c r="CL104" s="378"/>
      <c r="CM104" s="378"/>
      <c r="CN104" s="378"/>
      <c r="CO104" s="378"/>
    </row>
    <row r="105" spans="2:93" s="380" customFormat="1" ht="15.95" customHeight="1" x14ac:dyDescent="0.2">
      <c r="B105" s="398" t="s">
        <v>284</v>
      </c>
      <c r="C105" s="387">
        <v>0.14000000000000001</v>
      </c>
      <c r="D105" s="387">
        <v>0.1</v>
      </c>
      <c r="E105" s="387">
        <v>0.09</v>
      </c>
      <c r="F105" s="387">
        <v>0.09</v>
      </c>
      <c r="G105" s="387">
        <v>0.09</v>
      </c>
      <c r="H105" s="384" t="s">
        <v>254</v>
      </c>
      <c r="I105" s="212">
        <f t="shared" si="288"/>
        <v>462.00000000000006</v>
      </c>
      <c r="J105" s="212">
        <f t="shared" si="288"/>
        <v>526.68000000000006</v>
      </c>
      <c r="K105" s="212">
        <f t="shared" si="288"/>
        <v>600.41520000000025</v>
      </c>
      <c r="L105" s="212">
        <f t="shared" si="288"/>
        <v>684.47332800000038</v>
      </c>
      <c r="M105" s="212">
        <f t="shared" si="288"/>
        <v>780.29959392000046</v>
      </c>
      <c r="N105" s="212">
        <f t="shared" si="288"/>
        <v>889.54153706880061</v>
      </c>
      <c r="O105" s="212">
        <f t="shared" si="288"/>
        <v>1014.0773522584328</v>
      </c>
      <c r="P105" s="212">
        <f t="shared" si="288"/>
        <v>1156.0481815746134</v>
      </c>
      <c r="Q105" s="212">
        <f t="shared" si="288"/>
        <v>1317.8949269950597</v>
      </c>
      <c r="R105" s="212">
        <f t="shared" si="288"/>
        <v>1502.4002167743681</v>
      </c>
      <c r="S105" s="212">
        <f t="shared" si="288"/>
        <v>1712.7362471227798</v>
      </c>
      <c r="T105" s="212">
        <f t="shared" si="288"/>
        <v>1952.5193217199692</v>
      </c>
      <c r="U105" s="317">
        <f t="shared" si="283"/>
        <v>12599.085905434024</v>
      </c>
      <c r="V105" s="212">
        <f t="shared" si="289"/>
        <v>1666.3357754221565</v>
      </c>
      <c r="W105" s="212">
        <f t="shared" si="289"/>
        <v>1932.9494994897013</v>
      </c>
      <c r="X105" s="212">
        <f t="shared" si="289"/>
        <v>1932.9494994897013</v>
      </c>
      <c r="Y105" s="212">
        <f t="shared" si="289"/>
        <v>2242.221419408053</v>
      </c>
      <c r="Z105" s="212">
        <f t="shared" si="289"/>
        <v>2242.221419408053</v>
      </c>
      <c r="AA105" s="212">
        <f t="shared" si="289"/>
        <v>2600.976846513342</v>
      </c>
      <c r="AB105" s="212">
        <f t="shared" si="289"/>
        <v>2600.976846513342</v>
      </c>
      <c r="AC105" s="212">
        <f t="shared" si="289"/>
        <v>3017.1331419554758</v>
      </c>
      <c r="AD105" s="212">
        <f t="shared" si="289"/>
        <v>3017.1331419554758</v>
      </c>
      <c r="AE105" s="212">
        <f t="shared" si="289"/>
        <v>3499.8744446683518</v>
      </c>
      <c r="AF105" s="212">
        <f t="shared" si="289"/>
        <v>3499.8744446683518</v>
      </c>
      <c r="AG105" s="212">
        <f t="shared" si="289"/>
        <v>4059.8543558152883</v>
      </c>
      <c r="AH105" s="317">
        <f t="shared" si="297"/>
        <v>32312.500835307295</v>
      </c>
      <c r="AI105" s="212">
        <f t="shared" si="291"/>
        <v>4139.8334866248497</v>
      </c>
      <c r="AJ105" s="212">
        <f t="shared" si="291"/>
        <v>4553.8168352873345</v>
      </c>
      <c r="AK105" s="212">
        <f t="shared" si="291"/>
        <v>4553.8168352873345</v>
      </c>
      <c r="AL105" s="212">
        <f t="shared" si="291"/>
        <v>5009.1985188160688</v>
      </c>
      <c r="AM105" s="212">
        <f t="shared" si="291"/>
        <v>5009.1985188160688</v>
      </c>
      <c r="AN105" s="212">
        <f t="shared" si="291"/>
        <v>5510.1183706976763</v>
      </c>
      <c r="AO105" s="212">
        <f t="shared" si="291"/>
        <v>5510.1183706976763</v>
      </c>
      <c r="AP105" s="212">
        <f t="shared" si="291"/>
        <v>6061.1302077674454</v>
      </c>
      <c r="AQ105" s="212">
        <f t="shared" si="291"/>
        <v>6061.1302077674454</v>
      </c>
      <c r="AR105" s="212">
        <f t="shared" si="291"/>
        <v>6667.2432285441892</v>
      </c>
      <c r="AS105" s="212">
        <f t="shared" si="291"/>
        <v>6667.2432285441892</v>
      </c>
      <c r="AT105" s="212">
        <f t="shared" si="291"/>
        <v>7333.9675513986094</v>
      </c>
      <c r="AU105" s="317">
        <f t="shared" si="298"/>
        <v>67076.815360248904</v>
      </c>
      <c r="AV105" s="212">
        <f t="shared" si="293"/>
        <v>8007.2257726170019</v>
      </c>
      <c r="AW105" s="212">
        <f t="shared" si="293"/>
        <v>8487.6593189740215</v>
      </c>
      <c r="AX105" s="212">
        <f t="shared" si="293"/>
        <v>8487.6593189740215</v>
      </c>
      <c r="AY105" s="212">
        <f t="shared" si="293"/>
        <v>8996.9188781124649</v>
      </c>
      <c r="AZ105" s="212">
        <f t="shared" si="293"/>
        <v>8996.9188781124649</v>
      </c>
      <c r="BA105" s="212">
        <f t="shared" si="293"/>
        <v>9536.7340107992131</v>
      </c>
      <c r="BB105" s="212">
        <f t="shared" si="293"/>
        <v>9536.7340107992131</v>
      </c>
      <c r="BC105" s="212">
        <f t="shared" si="293"/>
        <v>10108.938051447165</v>
      </c>
      <c r="BD105" s="212">
        <f t="shared" si="293"/>
        <v>10108.938051447165</v>
      </c>
      <c r="BE105" s="212">
        <f t="shared" si="293"/>
        <v>10715.474334533996</v>
      </c>
      <c r="BF105" s="212">
        <f t="shared" si="293"/>
        <v>10715.474334533996</v>
      </c>
      <c r="BG105" s="212">
        <f t="shared" si="293"/>
        <v>11358.402794606038</v>
      </c>
      <c r="BH105" s="317">
        <f t="shared" si="299"/>
        <v>115057.07775495677</v>
      </c>
      <c r="BI105" s="212">
        <f t="shared" si="295"/>
        <v>12167.121073581988</v>
      </c>
      <c r="BJ105" s="212">
        <f t="shared" si="295"/>
        <v>12653.805916525267</v>
      </c>
      <c r="BK105" s="212">
        <f t="shared" si="295"/>
        <v>12653.805916525267</v>
      </c>
      <c r="BL105" s="212">
        <f t="shared" si="295"/>
        <v>13159.958153186279</v>
      </c>
      <c r="BM105" s="212">
        <f t="shared" si="295"/>
        <v>13159.958153186279</v>
      </c>
      <c r="BN105" s="212">
        <f t="shared" si="295"/>
        <v>13686.35647931373</v>
      </c>
      <c r="BO105" s="212">
        <f t="shared" si="295"/>
        <v>13686.35647931373</v>
      </c>
      <c r="BP105" s="212">
        <f t="shared" si="295"/>
        <v>14233.810738486278</v>
      </c>
      <c r="BQ105" s="212">
        <f t="shared" si="295"/>
        <v>14233.810738486278</v>
      </c>
      <c r="BR105" s="212">
        <f t="shared" si="295"/>
        <v>14803.163168025731</v>
      </c>
      <c r="BS105" s="212">
        <f t="shared" si="295"/>
        <v>14803.163168025731</v>
      </c>
      <c r="BT105" s="212">
        <f t="shared" si="295"/>
        <v>15395.289694746758</v>
      </c>
      <c r="BU105" s="317">
        <f t="shared" si="300"/>
        <v>164636.59967940333</v>
      </c>
      <c r="BV105" s="378"/>
      <c r="BW105" s="378"/>
      <c r="BX105" s="378"/>
      <c r="BY105" s="378"/>
      <c r="BZ105" s="378"/>
      <c r="CA105" s="378"/>
      <c r="CB105" s="378"/>
      <c r="CC105" s="378"/>
      <c r="CD105" s="378"/>
      <c r="CE105" s="378"/>
      <c r="CF105" s="378"/>
      <c r="CG105" s="378"/>
      <c r="CH105" s="378"/>
      <c r="CI105" s="378"/>
      <c r="CJ105" s="378"/>
      <c r="CK105" s="378"/>
      <c r="CL105" s="378"/>
      <c r="CM105" s="378"/>
      <c r="CN105" s="378"/>
      <c r="CO105" s="378"/>
    </row>
    <row r="106" spans="2:93" s="380" customFormat="1" ht="15.95" customHeight="1" x14ac:dyDescent="0.2">
      <c r="B106" s="398" t="s">
        <v>285</v>
      </c>
      <c r="C106" s="387">
        <v>0.14000000000000001</v>
      </c>
      <c r="D106" s="387">
        <v>0.08</v>
      </c>
      <c r="E106" s="387">
        <v>7.0000000000000007E-2</v>
      </c>
      <c r="F106" s="387">
        <v>7.0000000000000007E-2</v>
      </c>
      <c r="G106" s="387">
        <v>7.0000000000000007E-2</v>
      </c>
      <c r="H106" s="384" t="s">
        <v>254</v>
      </c>
      <c r="I106" s="212">
        <f t="shared" si="288"/>
        <v>462.00000000000006</v>
      </c>
      <c r="J106" s="212">
        <f t="shared" si="288"/>
        <v>526.68000000000006</v>
      </c>
      <c r="K106" s="212">
        <f t="shared" si="288"/>
        <v>600.41520000000025</v>
      </c>
      <c r="L106" s="212">
        <f t="shared" si="288"/>
        <v>684.47332800000038</v>
      </c>
      <c r="M106" s="212">
        <f t="shared" si="288"/>
        <v>780.29959392000046</v>
      </c>
      <c r="N106" s="212">
        <f t="shared" si="288"/>
        <v>889.54153706880061</v>
      </c>
      <c r="O106" s="212">
        <f t="shared" si="288"/>
        <v>1014.0773522584328</v>
      </c>
      <c r="P106" s="212">
        <f t="shared" si="288"/>
        <v>1156.0481815746134</v>
      </c>
      <c r="Q106" s="212">
        <f t="shared" si="288"/>
        <v>1317.8949269950597</v>
      </c>
      <c r="R106" s="212">
        <f t="shared" si="288"/>
        <v>1502.4002167743681</v>
      </c>
      <c r="S106" s="212">
        <f t="shared" si="288"/>
        <v>1712.7362471227798</v>
      </c>
      <c r="T106" s="212">
        <f t="shared" si="288"/>
        <v>1952.5193217199692</v>
      </c>
      <c r="U106" s="317">
        <f t="shared" si="283"/>
        <v>12599.085905434024</v>
      </c>
      <c r="V106" s="212">
        <f t="shared" si="289"/>
        <v>1333.0686203377252</v>
      </c>
      <c r="W106" s="212">
        <f t="shared" si="289"/>
        <v>1546.359599591761</v>
      </c>
      <c r="X106" s="212">
        <f t="shared" si="289"/>
        <v>1546.359599591761</v>
      </c>
      <c r="Y106" s="212">
        <f t="shared" si="289"/>
        <v>1793.7771355264424</v>
      </c>
      <c r="Z106" s="212">
        <f t="shared" si="289"/>
        <v>1793.7771355264424</v>
      </c>
      <c r="AA106" s="212">
        <f t="shared" si="289"/>
        <v>2080.7814772106735</v>
      </c>
      <c r="AB106" s="212">
        <f t="shared" si="289"/>
        <v>2080.7814772106735</v>
      </c>
      <c r="AC106" s="212">
        <f t="shared" si="289"/>
        <v>2413.7065135643807</v>
      </c>
      <c r="AD106" s="212">
        <f t="shared" si="289"/>
        <v>2413.7065135643807</v>
      </c>
      <c r="AE106" s="212">
        <f t="shared" si="289"/>
        <v>2799.8995557346811</v>
      </c>
      <c r="AF106" s="212">
        <f t="shared" si="289"/>
        <v>2799.8995557346811</v>
      </c>
      <c r="AG106" s="212">
        <f t="shared" si="289"/>
        <v>3247.8834846522304</v>
      </c>
      <c r="AH106" s="317">
        <f t="shared" si="297"/>
        <v>25850.000668245833</v>
      </c>
      <c r="AI106" s="212">
        <f t="shared" si="291"/>
        <v>3219.8704895971059</v>
      </c>
      <c r="AJ106" s="212">
        <f t="shared" si="291"/>
        <v>3541.8575385568161</v>
      </c>
      <c r="AK106" s="212">
        <f t="shared" si="291"/>
        <v>3541.8575385568161</v>
      </c>
      <c r="AL106" s="212">
        <f t="shared" si="291"/>
        <v>3896.0432924124984</v>
      </c>
      <c r="AM106" s="212">
        <f t="shared" si="291"/>
        <v>3896.0432924124984</v>
      </c>
      <c r="AN106" s="212">
        <f t="shared" si="291"/>
        <v>4285.6476216537485</v>
      </c>
      <c r="AO106" s="212">
        <f t="shared" si="291"/>
        <v>4285.6476216537485</v>
      </c>
      <c r="AP106" s="212">
        <f t="shared" si="291"/>
        <v>4714.2123838191246</v>
      </c>
      <c r="AQ106" s="212">
        <f t="shared" si="291"/>
        <v>4714.2123838191246</v>
      </c>
      <c r="AR106" s="212">
        <f t="shared" si="291"/>
        <v>5185.6336222010368</v>
      </c>
      <c r="AS106" s="212">
        <f t="shared" si="291"/>
        <v>5185.6336222010368</v>
      </c>
      <c r="AT106" s="212">
        <f t="shared" si="291"/>
        <v>5704.1969844211417</v>
      </c>
      <c r="AU106" s="317">
        <f t="shared" si="298"/>
        <v>52170.856391304696</v>
      </c>
      <c r="AV106" s="212">
        <f t="shared" si="293"/>
        <v>6227.8422675910024</v>
      </c>
      <c r="AW106" s="212">
        <f t="shared" si="293"/>
        <v>6601.5128036464621</v>
      </c>
      <c r="AX106" s="212">
        <f t="shared" si="293"/>
        <v>6601.5128036464621</v>
      </c>
      <c r="AY106" s="212">
        <f t="shared" si="293"/>
        <v>6997.6035718652511</v>
      </c>
      <c r="AZ106" s="212">
        <f t="shared" si="293"/>
        <v>6997.6035718652511</v>
      </c>
      <c r="BA106" s="212">
        <f t="shared" si="293"/>
        <v>7417.4597861771663</v>
      </c>
      <c r="BB106" s="212">
        <f t="shared" si="293"/>
        <v>7417.4597861771663</v>
      </c>
      <c r="BC106" s="212">
        <f t="shared" si="293"/>
        <v>7862.5073733477966</v>
      </c>
      <c r="BD106" s="212">
        <f t="shared" si="293"/>
        <v>7862.5073733477966</v>
      </c>
      <c r="BE106" s="212">
        <f t="shared" si="293"/>
        <v>8334.2578157486641</v>
      </c>
      <c r="BF106" s="212">
        <f t="shared" si="293"/>
        <v>8334.2578157486641</v>
      </c>
      <c r="BG106" s="212">
        <f t="shared" si="293"/>
        <v>8834.313284693586</v>
      </c>
      <c r="BH106" s="317">
        <f t="shared" si="299"/>
        <v>89488.838253855283</v>
      </c>
      <c r="BI106" s="212">
        <f t="shared" si="295"/>
        <v>9463.3163905637703</v>
      </c>
      <c r="BJ106" s="212">
        <f t="shared" si="295"/>
        <v>9841.8490461863203</v>
      </c>
      <c r="BK106" s="212">
        <f t="shared" si="295"/>
        <v>9841.8490461863203</v>
      </c>
      <c r="BL106" s="212">
        <f t="shared" si="295"/>
        <v>10235.523008033773</v>
      </c>
      <c r="BM106" s="212">
        <f t="shared" si="295"/>
        <v>10235.523008033773</v>
      </c>
      <c r="BN106" s="212">
        <f t="shared" si="295"/>
        <v>10644.943928355126</v>
      </c>
      <c r="BO106" s="212">
        <f t="shared" si="295"/>
        <v>10644.943928355126</v>
      </c>
      <c r="BP106" s="212">
        <f t="shared" si="295"/>
        <v>11070.741685489329</v>
      </c>
      <c r="BQ106" s="212">
        <f t="shared" si="295"/>
        <v>11070.741685489329</v>
      </c>
      <c r="BR106" s="212">
        <f t="shared" si="295"/>
        <v>11513.571352908903</v>
      </c>
      <c r="BS106" s="212">
        <f t="shared" si="295"/>
        <v>11513.571352908903</v>
      </c>
      <c r="BT106" s="212">
        <f t="shared" si="295"/>
        <v>11974.114207025257</v>
      </c>
      <c r="BU106" s="317">
        <f t="shared" si="300"/>
        <v>128050.6886395359</v>
      </c>
      <c r="BV106" s="378"/>
      <c r="BW106" s="378"/>
      <c r="BX106" s="378"/>
      <c r="BY106" s="378"/>
      <c r="BZ106" s="378"/>
      <c r="CA106" s="378"/>
      <c r="CB106" s="378"/>
      <c r="CC106" s="378"/>
      <c r="CD106" s="378"/>
      <c r="CE106" s="378"/>
      <c r="CF106" s="378"/>
      <c r="CG106" s="378"/>
      <c r="CH106" s="378"/>
      <c r="CI106" s="378"/>
      <c r="CJ106" s="378"/>
      <c r="CK106" s="378"/>
      <c r="CL106" s="378"/>
      <c r="CM106" s="378"/>
      <c r="CN106" s="378"/>
      <c r="CO106" s="378"/>
    </row>
    <row r="107" spans="2:93" s="380" customFormat="1" ht="15.95" customHeight="1" x14ac:dyDescent="0.2">
      <c r="B107" s="398" t="s">
        <v>284</v>
      </c>
      <c r="C107" s="387"/>
      <c r="D107" s="387">
        <v>0.04</v>
      </c>
      <c r="E107" s="387">
        <v>0.05</v>
      </c>
      <c r="F107" s="387">
        <v>0.05</v>
      </c>
      <c r="G107" s="387">
        <v>0.05</v>
      </c>
      <c r="H107" s="384" t="s">
        <v>254</v>
      </c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317"/>
      <c r="V107" s="212">
        <f t="shared" si="289"/>
        <v>666.53431016886259</v>
      </c>
      <c r="W107" s="212">
        <f t="shared" si="289"/>
        <v>773.17979979588051</v>
      </c>
      <c r="X107" s="212">
        <f t="shared" si="289"/>
        <v>773.17979979588051</v>
      </c>
      <c r="Y107" s="212">
        <f t="shared" si="289"/>
        <v>896.8885677632212</v>
      </c>
      <c r="Z107" s="212">
        <f t="shared" si="289"/>
        <v>896.8885677632212</v>
      </c>
      <c r="AA107" s="212">
        <f t="shared" si="289"/>
        <v>1040.3907386053368</v>
      </c>
      <c r="AB107" s="212">
        <f t="shared" si="289"/>
        <v>1040.3907386053368</v>
      </c>
      <c r="AC107" s="212">
        <f t="shared" si="289"/>
        <v>1206.8532567821903</v>
      </c>
      <c r="AD107" s="212">
        <f t="shared" si="289"/>
        <v>1206.8532567821903</v>
      </c>
      <c r="AE107" s="212">
        <f t="shared" si="289"/>
        <v>1399.9497778673406</v>
      </c>
      <c r="AF107" s="212">
        <f t="shared" si="289"/>
        <v>1399.9497778673406</v>
      </c>
      <c r="AG107" s="212">
        <f t="shared" si="289"/>
        <v>1623.9417423261152</v>
      </c>
      <c r="AH107" s="317">
        <f t="shared" si="297"/>
        <v>12925.000334122917</v>
      </c>
      <c r="AI107" s="212">
        <f t="shared" si="291"/>
        <v>2299.9074925693612</v>
      </c>
      <c r="AJ107" s="212">
        <f t="shared" si="291"/>
        <v>2529.8982418262972</v>
      </c>
      <c r="AK107" s="212">
        <f t="shared" si="291"/>
        <v>2529.8982418262972</v>
      </c>
      <c r="AL107" s="212">
        <f t="shared" si="291"/>
        <v>2782.8880660089271</v>
      </c>
      <c r="AM107" s="212">
        <f t="shared" si="291"/>
        <v>2782.8880660089271</v>
      </c>
      <c r="AN107" s="212">
        <f t="shared" si="291"/>
        <v>3061.1768726098203</v>
      </c>
      <c r="AO107" s="212">
        <f t="shared" si="291"/>
        <v>3061.1768726098203</v>
      </c>
      <c r="AP107" s="212">
        <f t="shared" si="291"/>
        <v>3367.2945598708029</v>
      </c>
      <c r="AQ107" s="212">
        <f t="shared" si="291"/>
        <v>3367.2945598708029</v>
      </c>
      <c r="AR107" s="212">
        <f t="shared" si="291"/>
        <v>3704.0240158578836</v>
      </c>
      <c r="AS107" s="212">
        <f t="shared" si="291"/>
        <v>3704.0240158578836</v>
      </c>
      <c r="AT107" s="212">
        <f t="shared" si="291"/>
        <v>4074.4264174436721</v>
      </c>
      <c r="AU107" s="317">
        <f t="shared" si="298"/>
        <v>37264.897422360489</v>
      </c>
      <c r="AV107" s="212">
        <f t="shared" si="293"/>
        <v>4448.4587625650011</v>
      </c>
      <c r="AW107" s="212">
        <f t="shared" si="293"/>
        <v>4715.3662883189018</v>
      </c>
      <c r="AX107" s="212">
        <f t="shared" si="293"/>
        <v>4715.3662883189018</v>
      </c>
      <c r="AY107" s="212">
        <f t="shared" si="293"/>
        <v>4998.2882656180363</v>
      </c>
      <c r="AZ107" s="212">
        <f t="shared" si="293"/>
        <v>4998.2882656180363</v>
      </c>
      <c r="BA107" s="212">
        <f t="shared" si="293"/>
        <v>5298.1855615551185</v>
      </c>
      <c r="BB107" s="212">
        <f t="shared" si="293"/>
        <v>5298.1855615551185</v>
      </c>
      <c r="BC107" s="212">
        <f t="shared" si="293"/>
        <v>5616.0766952484264</v>
      </c>
      <c r="BD107" s="212">
        <f t="shared" si="293"/>
        <v>5616.0766952484264</v>
      </c>
      <c r="BE107" s="212">
        <f t="shared" si="293"/>
        <v>5953.0412969633317</v>
      </c>
      <c r="BF107" s="212">
        <f t="shared" si="293"/>
        <v>5953.0412969633317</v>
      </c>
      <c r="BG107" s="212">
        <f t="shared" si="293"/>
        <v>6310.2237747811323</v>
      </c>
      <c r="BH107" s="317">
        <f t="shared" si="299"/>
        <v>63920.598752753765</v>
      </c>
      <c r="BI107" s="212">
        <f t="shared" si="295"/>
        <v>6759.5117075455491</v>
      </c>
      <c r="BJ107" s="212">
        <f t="shared" si="295"/>
        <v>7029.8921758473707</v>
      </c>
      <c r="BK107" s="212">
        <f t="shared" si="295"/>
        <v>7029.8921758473707</v>
      </c>
      <c r="BL107" s="212">
        <f t="shared" si="295"/>
        <v>7311.0878628812661</v>
      </c>
      <c r="BM107" s="212">
        <f t="shared" si="295"/>
        <v>7311.0878628812661</v>
      </c>
      <c r="BN107" s="212">
        <f t="shared" si="295"/>
        <v>7603.5313773965172</v>
      </c>
      <c r="BO107" s="212">
        <f t="shared" si="295"/>
        <v>7603.5313773965172</v>
      </c>
      <c r="BP107" s="212">
        <f t="shared" si="295"/>
        <v>7907.6726324923775</v>
      </c>
      <c r="BQ107" s="212">
        <f t="shared" si="295"/>
        <v>7907.6726324923775</v>
      </c>
      <c r="BR107" s="212">
        <f t="shared" si="295"/>
        <v>8223.9795377920727</v>
      </c>
      <c r="BS107" s="212">
        <f t="shared" si="295"/>
        <v>8223.9795377920727</v>
      </c>
      <c r="BT107" s="212">
        <f t="shared" si="295"/>
        <v>8552.9387193037546</v>
      </c>
      <c r="BU107" s="317">
        <f t="shared" si="300"/>
        <v>91464.777599668494</v>
      </c>
      <c r="BV107" s="378"/>
      <c r="BW107" s="378"/>
      <c r="BX107" s="378"/>
      <c r="BY107" s="378"/>
      <c r="BZ107" s="378"/>
      <c r="CA107" s="378"/>
      <c r="CB107" s="378"/>
      <c r="CC107" s="378"/>
      <c r="CD107" s="378"/>
      <c r="CE107" s="378"/>
      <c r="CF107" s="378"/>
      <c r="CG107" s="378"/>
      <c r="CH107" s="378"/>
      <c r="CI107" s="378"/>
      <c r="CJ107" s="378"/>
      <c r="CK107" s="378"/>
      <c r="CL107" s="378"/>
      <c r="CM107" s="378"/>
      <c r="CN107" s="378"/>
      <c r="CO107" s="378"/>
    </row>
    <row r="108" spans="2:93" s="380" customFormat="1" ht="15.95" customHeight="1" x14ac:dyDescent="0.2">
      <c r="B108" s="398" t="s">
        <v>283</v>
      </c>
      <c r="C108" s="387"/>
      <c r="D108" s="387">
        <v>0.04</v>
      </c>
      <c r="E108" s="387">
        <v>0.05</v>
      </c>
      <c r="F108" s="387">
        <v>0.05</v>
      </c>
      <c r="G108" s="387">
        <v>0.05</v>
      </c>
      <c r="H108" s="384" t="s">
        <v>254</v>
      </c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317"/>
      <c r="V108" s="212">
        <f t="shared" si="289"/>
        <v>666.53431016886259</v>
      </c>
      <c r="W108" s="212">
        <f t="shared" si="289"/>
        <v>773.17979979588051</v>
      </c>
      <c r="X108" s="212">
        <f t="shared" si="289"/>
        <v>773.17979979588051</v>
      </c>
      <c r="Y108" s="212">
        <f t="shared" si="289"/>
        <v>896.8885677632212</v>
      </c>
      <c r="Z108" s="212">
        <f t="shared" si="289"/>
        <v>896.8885677632212</v>
      </c>
      <c r="AA108" s="212">
        <f t="shared" si="289"/>
        <v>1040.3907386053368</v>
      </c>
      <c r="AB108" s="212">
        <f t="shared" si="289"/>
        <v>1040.3907386053368</v>
      </c>
      <c r="AC108" s="212">
        <f t="shared" si="289"/>
        <v>1206.8532567821903</v>
      </c>
      <c r="AD108" s="212">
        <f t="shared" si="289"/>
        <v>1206.8532567821903</v>
      </c>
      <c r="AE108" s="212">
        <f t="shared" si="289"/>
        <v>1399.9497778673406</v>
      </c>
      <c r="AF108" s="212">
        <f t="shared" si="289"/>
        <v>1399.9497778673406</v>
      </c>
      <c r="AG108" s="212">
        <f t="shared" si="289"/>
        <v>1623.9417423261152</v>
      </c>
      <c r="AH108" s="317">
        <f t="shared" si="297"/>
        <v>12925.000334122917</v>
      </c>
      <c r="AI108" s="212">
        <f t="shared" si="291"/>
        <v>2299.9074925693612</v>
      </c>
      <c r="AJ108" s="212">
        <f t="shared" si="291"/>
        <v>2529.8982418262972</v>
      </c>
      <c r="AK108" s="212">
        <f t="shared" si="291"/>
        <v>2529.8982418262972</v>
      </c>
      <c r="AL108" s="212">
        <f t="shared" si="291"/>
        <v>2782.8880660089271</v>
      </c>
      <c r="AM108" s="212">
        <f t="shared" si="291"/>
        <v>2782.8880660089271</v>
      </c>
      <c r="AN108" s="212">
        <f t="shared" si="291"/>
        <v>3061.1768726098203</v>
      </c>
      <c r="AO108" s="212">
        <f t="shared" si="291"/>
        <v>3061.1768726098203</v>
      </c>
      <c r="AP108" s="212">
        <f t="shared" si="291"/>
        <v>3367.2945598708029</v>
      </c>
      <c r="AQ108" s="212">
        <f t="shared" si="291"/>
        <v>3367.2945598708029</v>
      </c>
      <c r="AR108" s="212">
        <f t="shared" si="291"/>
        <v>3704.0240158578836</v>
      </c>
      <c r="AS108" s="212">
        <f t="shared" si="291"/>
        <v>3704.0240158578836</v>
      </c>
      <c r="AT108" s="212">
        <f t="shared" si="291"/>
        <v>4074.4264174436721</v>
      </c>
      <c r="AU108" s="317">
        <f t="shared" si="298"/>
        <v>37264.897422360489</v>
      </c>
      <c r="AV108" s="212">
        <f t="shared" si="293"/>
        <v>4448.4587625650011</v>
      </c>
      <c r="AW108" s="212">
        <f t="shared" si="293"/>
        <v>4715.3662883189018</v>
      </c>
      <c r="AX108" s="212">
        <f t="shared" si="293"/>
        <v>4715.3662883189018</v>
      </c>
      <c r="AY108" s="212">
        <f t="shared" si="293"/>
        <v>4998.2882656180363</v>
      </c>
      <c r="AZ108" s="212">
        <f t="shared" si="293"/>
        <v>4998.2882656180363</v>
      </c>
      <c r="BA108" s="212">
        <f t="shared" si="293"/>
        <v>5298.1855615551185</v>
      </c>
      <c r="BB108" s="212">
        <f t="shared" si="293"/>
        <v>5298.1855615551185</v>
      </c>
      <c r="BC108" s="212">
        <f t="shared" si="293"/>
        <v>5616.0766952484264</v>
      </c>
      <c r="BD108" s="212">
        <f t="shared" si="293"/>
        <v>5616.0766952484264</v>
      </c>
      <c r="BE108" s="212">
        <f t="shared" si="293"/>
        <v>5953.0412969633317</v>
      </c>
      <c r="BF108" s="212">
        <f t="shared" si="293"/>
        <v>5953.0412969633317</v>
      </c>
      <c r="BG108" s="212">
        <f t="shared" si="293"/>
        <v>6310.2237747811323</v>
      </c>
      <c r="BH108" s="317">
        <f t="shared" si="299"/>
        <v>63920.598752753765</v>
      </c>
      <c r="BI108" s="212">
        <f t="shared" si="295"/>
        <v>6759.5117075455491</v>
      </c>
      <c r="BJ108" s="212">
        <f t="shared" si="295"/>
        <v>7029.8921758473707</v>
      </c>
      <c r="BK108" s="212">
        <f t="shared" si="295"/>
        <v>7029.8921758473707</v>
      </c>
      <c r="BL108" s="212">
        <f t="shared" si="295"/>
        <v>7311.0878628812661</v>
      </c>
      <c r="BM108" s="212">
        <f t="shared" si="295"/>
        <v>7311.0878628812661</v>
      </c>
      <c r="BN108" s="212">
        <f t="shared" si="295"/>
        <v>7603.5313773965172</v>
      </c>
      <c r="BO108" s="212">
        <f t="shared" si="295"/>
        <v>7603.5313773965172</v>
      </c>
      <c r="BP108" s="212">
        <f t="shared" si="295"/>
        <v>7907.6726324923775</v>
      </c>
      <c r="BQ108" s="212">
        <f t="shared" si="295"/>
        <v>7907.6726324923775</v>
      </c>
      <c r="BR108" s="212">
        <f t="shared" si="295"/>
        <v>8223.9795377920727</v>
      </c>
      <c r="BS108" s="212">
        <f t="shared" si="295"/>
        <v>8223.9795377920727</v>
      </c>
      <c r="BT108" s="212">
        <f t="shared" si="295"/>
        <v>8552.9387193037546</v>
      </c>
      <c r="BU108" s="317">
        <f t="shared" si="300"/>
        <v>91464.777599668494</v>
      </c>
      <c r="BV108" s="378"/>
      <c r="BW108" s="378"/>
      <c r="BX108" s="378"/>
      <c r="BY108" s="378"/>
      <c r="BZ108" s="378"/>
      <c r="CA108" s="378"/>
      <c r="CB108" s="378"/>
      <c r="CC108" s="378"/>
      <c r="CD108" s="378"/>
      <c r="CE108" s="378"/>
      <c r="CF108" s="378"/>
      <c r="CG108" s="378"/>
      <c r="CH108" s="378"/>
      <c r="CI108" s="378"/>
      <c r="CJ108" s="378"/>
      <c r="CK108" s="378"/>
      <c r="CL108" s="378"/>
      <c r="CM108" s="378"/>
      <c r="CN108" s="378"/>
      <c r="CO108" s="378"/>
    </row>
    <row r="109" spans="2:93" s="380" customFormat="1" ht="15.95" customHeight="1" x14ac:dyDescent="0.2">
      <c r="B109" s="398" t="s">
        <v>282</v>
      </c>
      <c r="C109" s="387"/>
      <c r="D109" s="387">
        <v>0.06</v>
      </c>
      <c r="E109" s="399">
        <v>7.4999999999999997E-2</v>
      </c>
      <c r="F109" s="399">
        <v>7.4999999999999997E-2</v>
      </c>
      <c r="G109" s="399">
        <v>7.4999999999999997E-2</v>
      </c>
      <c r="H109" s="384" t="s">
        <v>254</v>
      </c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317"/>
      <c r="V109" s="212">
        <f t="shared" si="289"/>
        <v>999.80146525329383</v>
      </c>
      <c r="W109" s="212">
        <f t="shared" si="289"/>
        <v>1159.7696996938207</v>
      </c>
      <c r="X109" s="212">
        <f t="shared" si="289"/>
        <v>1159.7696996938207</v>
      </c>
      <c r="Y109" s="212">
        <f t="shared" si="289"/>
        <v>1345.3328516448319</v>
      </c>
      <c r="Z109" s="212">
        <f t="shared" si="289"/>
        <v>1345.3328516448319</v>
      </c>
      <c r="AA109" s="212">
        <f t="shared" si="289"/>
        <v>1560.586107908005</v>
      </c>
      <c r="AB109" s="212">
        <f t="shared" si="289"/>
        <v>1560.586107908005</v>
      </c>
      <c r="AC109" s="212">
        <f t="shared" si="289"/>
        <v>1810.2798851732853</v>
      </c>
      <c r="AD109" s="212">
        <f t="shared" si="289"/>
        <v>1810.2798851732853</v>
      </c>
      <c r="AE109" s="212">
        <f t="shared" si="289"/>
        <v>2099.924666801011</v>
      </c>
      <c r="AF109" s="212">
        <f t="shared" si="289"/>
        <v>2099.924666801011</v>
      </c>
      <c r="AG109" s="212">
        <f t="shared" si="289"/>
        <v>2435.9126134891726</v>
      </c>
      <c r="AH109" s="317">
        <f t="shared" si="297"/>
        <v>19387.500501184379</v>
      </c>
      <c r="AI109" s="212">
        <f t="shared" si="291"/>
        <v>3449.8612388540414</v>
      </c>
      <c r="AJ109" s="212">
        <f t="shared" si="291"/>
        <v>3794.8473627394455</v>
      </c>
      <c r="AK109" s="212">
        <f t="shared" si="291"/>
        <v>3794.8473627394455</v>
      </c>
      <c r="AL109" s="212">
        <f t="shared" si="291"/>
        <v>4174.3320990133907</v>
      </c>
      <c r="AM109" s="212">
        <f t="shared" si="291"/>
        <v>4174.3320990133907</v>
      </c>
      <c r="AN109" s="212">
        <f t="shared" si="291"/>
        <v>4591.7653089147298</v>
      </c>
      <c r="AO109" s="212">
        <f t="shared" si="291"/>
        <v>4591.7653089147298</v>
      </c>
      <c r="AP109" s="212">
        <f t="shared" si="291"/>
        <v>5050.9418398062044</v>
      </c>
      <c r="AQ109" s="212">
        <f t="shared" si="291"/>
        <v>5050.9418398062044</v>
      </c>
      <c r="AR109" s="212">
        <f t="shared" si="291"/>
        <v>5556.0360237868244</v>
      </c>
      <c r="AS109" s="212">
        <f t="shared" si="291"/>
        <v>5556.0360237868244</v>
      </c>
      <c r="AT109" s="212">
        <f t="shared" si="291"/>
        <v>6111.6396261655082</v>
      </c>
      <c r="AU109" s="317">
        <f t="shared" si="298"/>
        <v>55897.346133540734</v>
      </c>
      <c r="AV109" s="212">
        <f t="shared" si="293"/>
        <v>6672.688143847502</v>
      </c>
      <c r="AW109" s="212">
        <f t="shared" si="293"/>
        <v>7073.0494324783513</v>
      </c>
      <c r="AX109" s="212">
        <f t="shared" si="293"/>
        <v>7073.0494324783513</v>
      </c>
      <c r="AY109" s="212">
        <f t="shared" si="293"/>
        <v>7497.4323984270532</v>
      </c>
      <c r="AZ109" s="212">
        <f t="shared" si="293"/>
        <v>7497.4323984270532</v>
      </c>
      <c r="BA109" s="212">
        <f t="shared" si="293"/>
        <v>7947.2783423326773</v>
      </c>
      <c r="BB109" s="212">
        <f t="shared" si="293"/>
        <v>7947.2783423326773</v>
      </c>
      <c r="BC109" s="212">
        <f t="shared" si="293"/>
        <v>8424.1150428726378</v>
      </c>
      <c r="BD109" s="212">
        <f t="shared" si="293"/>
        <v>8424.1150428726378</v>
      </c>
      <c r="BE109" s="212">
        <f t="shared" si="293"/>
        <v>8929.561945444997</v>
      </c>
      <c r="BF109" s="212">
        <f t="shared" si="293"/>
        <v>8929.561945444997</v>
      </c>
      <c r="BG109" s="212">
        <f t="shared" si="293"/>
        <v>9465.3356621716975</v>
      </c>
      <c r="BH109" s="317">
        <f t="shared" si="299"/>
        <v>95880.898129130612</v>
      </c>
      <c r="BI109" s="212">
        <f t="shared" si="295"/>
        <v>10139.267561318324</v>
      </c>
      <c r="BJ109" s="212">
        <f t="shared" si="295"/>
        <v>10544.838263771055</v>
      </c>
      <c r="BK109" s="212">
        <f t="shared" si="295"/>
        <v>10544.838263771055</v>
      </c>
      <c r="BL109" s="212">
        <f t="shared" si="295"/>
        <v>10966.631794321898</v>
      </c>
      <c r="BM109" s="212">
        <f t="shared" si="295"/>
        <v>10966.631794321898</v>
      </c>
      <c r="BN109" s="212">
        <f t="shared" si="295"/>
        <v>11405.297066094776</v>
      </c>
      <c r="BO109" s="212">
        <f t="shared" si="295"/>
        <v>11405.297066094776</v>
      </c>
      <c r="BP109" s="212">
        <f t="shared" si="295"/>
        <v>11861.508948738565</v>
      </c>
      <c r="BQ109" s="212">
        <f t="shared" si="295"/>
        <v>11861.508948738565</v>
      </c>
      <c r="BR109" s="212">
        <f t="shared" si="295"/>
        <v>12335.96930668811</v>
      </c>
      <c r="BS109" s="212">
        <f t="shared" si="295"/>
        <v>12335.96930668811</v>
      </c>
      <c r="BT109" s="212">
        <f t="shared" si="295"/>
        <v>12829.408078955632</v>
      </c>
      <c r="BU109" s="317">
        <f t="shared" si="300"/>
        <v>137197.16639950278</v>
      </c>
      <c r="BV109" s="378"/>
      <c r="BW109" s="378"/>
      <c r="BX109" s="378"/>
      <c r="BY109" s="378"/>
      <c r="BZ109" s="378"/>
      <c r="CA109" s="378"/>
      <c r="CB109" s="378"/>
      <c r="CC109" s="378"/>
      <c r="CD109" s="378"/>
      <c r="CE109" s="378"/>
      <c r="CF109" s="378"/>
      <c r="CG109" s="378"/>
      <c r="CH109" s="378"/>
      <c r="CI109" s="378"/>
      <c r="CJ109" s="378"/>
      <c r="CK109" s="378"/>
      <c r="CL109" s="378"/>
      <c r="CM109" s="378"/>
      <c r="CN109" s="378"/>
      <c r="CO109" s="378"/>
    </row>
    <row r="110" spans="2:93" s="380" customFormat="1" ht="15.95" customHeight="1" x14ac:dyDescent="0.2">
      <c r="B110" s="398" t="s">
        <v>284</v>
      </c>
      <c r="C110" s="387"/>
      <c r="D110" s="399">
        <v>3.5000000000000003E-2</v>
      </c>
      <c r="E110" s="399">
        <v>4.4999999999999998E-2</v>
      </c>
      <c r="F110" s="399">
        <v>4.4999999999999998E-2</v>
      </c>
      <c r="G110" s="399">
        <v>4.4999999999999998E-2</v>
      </c>
      <c r="H110" s="384" t="s">
        <v>254</v>
      </c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317"/>
      <c r="V110" s="212">
        <f t="shared" si="289"/>
        <v>583.21752139775481</v>
      </c>
      <c r="W110" s="212">
        <f t="shared" si="289"/>
        <v>676.53232482139549</v>
      </c>
      <c r="X110" s="212">
        <f t="shared" si="289"/>
        <v>676.53232482139549</v>
      </c>
      <c r="Y110" s="212">
        <f t="shared" si="289"/>
        <v>784.77749679281862</v>
      </c>
      <c r="Z110" s="212">
        <f t="shared" si="289"/>
        <v>784.77749679281862</v>
      </c>
      <c r="AA110" s="212">
        <f t="shared" si="289"/>
        <v>910.34189627966964</v>
      </c>
      <c r="AB110" s="212">
        <f t="shared" si="289"/>
        <v>910.34189627966964</v>
      </c>
      <c r="AC110" s="212">
        <f t="shared" si="289"/>
        <v>1055.9965996844167</v>
      </c>
      <c r="AD110" s="212">
        <f t="shared" si="289"/>
        <v>1055.9965996844167</v>
      </c>
      <c r="AE110" s="212">
        <f t="shared" si="289"/>
        <v>1224.9560556339231</v>
      </c>
      <c r="AF110" s="212">
        <f t="shared" si="289"/>
        <v>1224.9560556339231</v>
      </c>
      <c r="AG110" s="212">
        <f t="shared" si="289"/>
        <v>1420.9490245353509</v>
      </c>
      <c r="AH110" s="317">
        <f t="shared" si="297"/>
        <v>11309.375292357552</v>
      </c>
      <c r="AI110" s="212">
        <f t="shared" si="291"/>
        <v>2069.9167433124248</v>
      </c>
      <c r="AJ110" s="212">
        <f t="shared" si="291"/>
        <v>2276.9084176436672</v>
      </c>
      <c r="AK110" s="212">
        <f t="shared" si="291"/>
        <v>2276.9084176436672</v>
      </c>
      <c r="AL110" s="212">
        <f t="shared" si="291"/>
        <v>2504.5992594080344</v>
      </c>
      <c r="AM110" s="212">
        <f t="shared" si="291"/>
        <v>2504.5992594080344</v>
      </c>
      <c r="AN110" s="212">
        <f t="shared" si="291"/>
        <v>2755.0591853488381</v>
      </c>
      <c r="AO110" s="212">
        <f t="shared" si="291"/>
        <v>2755.0591853488381</v>
      </c>
      <c r="AP110" s="212">
        <f t="shared" si="291"/>
        <v>3030.5651038837227</v>
      </c>
      <c r="AQ110" s="212">
        <f t="shared" si="291"/>
        <v>3030.5651038837227</v>
      </c>
      <c r="AR110" s="212">
        <f t="shared" si="291"/>
        <v>3333.6216142720946</v>
      </c>
      <c r="AS110" s="212">
        <f t="shared" si="291"/>
        <v>3333.6216142720946</v>
      </c>
      <c r="AT110" s="212">
        <f t="shared" si="291"/>
        <v>3666.9837756993047</v>
      </c>
      <c r="AU110" s="317">
        <f t="shared" si="298"/>
        <v>33538.407680124452</v>
      </c>
      <c r="AV110" s="212">
        <f t="shared" si="293"/>
        <v>4003.6128863085009</v>
      </c>
      <c r="AW110" s="212">
        <f t="shared" si="293"/>
        <v>4243.8296594870108</v>
      </c>
      <c r="AX110" s="212">
        <f t="shared" si="293"/>
        <v>4243.8296594870108</v>
      </c>
      <c r="AY110" s="212">
        <f t="shared" si="293"/>
        <v>4498.4594390562324</v>
      </c>
      <c r="AZ110" s="212">
        <f t="shared" si="293"/>
        <v>4498.4594390562324</v>
      </c>
      <c r="BA110" s="212">
        <f t="shared" si="293"/>
        <v>4768.3670053996066</v>
      </c>
      <c r="BB110" s="212">
        <f t="shared" si="293"/>
        <v>4768.3670053996066</v>
      </c>
      <c r="BC110" s="212">
        <f t="shared" si="293"/>
        <v>5054.4690257235825</v>
      </c>
      <c r="BD110" s="212">
        <f t="shared" si="293"/>
        <v>5054.4690257235825</v>
      </c>
      <c r="BE110" s="212">
        <f t="shared" si="293"/>
        <v>5357.7371672669979</v>
      </c>
      <c r="BF110" s="212">
        <f t="shared" si="293"/>
        <v>5357.7371672669979</v>
      </c>
      <c r="BG110" s="212">
        <f t="shared" si="293"/>
        <v>5679.2013973030189</v>
      </c>
      <c r="BH110" s="317">
        <f t="shared" si="299"/>
        <v>57528.538877478386</v>
      </c>
      <c r="BI110" s="212">
        <f t="shared" si="295"/>
        <v>6083.5605367909939</v>
      </c>
      <c r="BJ110" s="212">
        <f t="shared" si="295"/>
        <v>6326.9029582626335</v>
      </c>
      <c r="BK110" s="212">
        <f t="shared" si="295"/>
        <v>6326.9029582626335</v>
      </c>
      <c r="BL110" s="212">
        <f t="shared" si="295"/>
        <v>6579.9790765931393</v>
      </c>
      <c r="BM110" s="212">
        <f t="shared" si="295"/>
        <v>6579.9790765931393</v>
      </c>
      <c r="BN110" s="212">
        <f t="shared" si="295"/>
        <v>6843.1782396568651</v>
      </c>
      <c r="BO110" s="212">
        <f t="shared" si="295"/>
        <v>6843.1782396568651</v>
      </c>
      <c r="BP110" s="212">
        <f t="shared" si="295"/>
        <v>7116.9053692431389</v>
      </c>
      <c r="BQ110" s="212">
        <f t="shared" si="295"/>
        <v>7116.9053692431389</v>
      </c>
      <c r="BR110" s="212">
        <f t="shared" si="295"/>
        <v>7401.5815840128653</v>
      </c>
      <c r="BS110" s="212">
        <f t="shared" si="295"/>
        <v>7401.5815840128653</v>
      </c>
      <c r="BT110" s="212">
        <f t="shared" si="295"/>
        <v>7697.644847373379</v>
      </c>
      <c r="BU110" s="317">
        <f t="shared" si="300"/>
        <v>82318.299839701664</v>
      </c>
      <c r="BV110" s="378"/>
      <c r="BW110" s="378"/>
      <c r="BX110" s="378"/>
      <c r="BY110" s="378"/>
      <c r="BZ110" s="378"/>
      <c r="CA110" s="378"/>
      <c r="CB110" s="378"/>
      <c r="CC110" s="378"/>
      <c r="CD110" s="378"/>
      <c r="CE110" s="378"/>
      <c r="CF110" s="378"/>
      <c r="CG110" s="378"/>
      <c r="CH110" s="378"/>
      <c r="CI110" s="378"/>
      <c r="CJ110" s="378"/>
      <c r="CK110" s="378"/>
      <c r="CL110" s="378"/>
      <c r="CM110" s="378"/>
      <c r="CN110" s="378"/>
      <c r="CO110" s="378"/>
    </row>
    <row r="111" spans="2:93" s="380" customFormat="1" ht="15.95" customHeight="1" x14ac:dyDescent="0.2">
      <c r="B111" s="398" t="s">
        <v>285</v>
      </c>
      <c r="C111" s="404"/>
      <c r="D111" s="405">
        <v>3.5000000000000003E-2</v>
      </c>
      <c r="E111" s="405">
        <v>4.4999999999999998E-2</v>
      </c>
      <c r="F111" s="405">
        <v>4.4999999999999998E-2</v>
      </c>
      <c r="G111" s="405">
        <v>4.4999999999999998E-2</v>
      </c>
      <c r="H111" s="384" t="s">
        <v>254</v>
      </c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317"/>
      <c r="V111" s="212">
        <f t="shared" si="289"/>
        <v>583.21752139775481</v>
      </c>
      <c r="W111" s="212">
        <f t="shared" si="289"/>
        <v>676.53232482139549</v>
      </c>
      <c r="X111" s="212">
        <f t="shared" si="289"/>
        <v>676.53232482139549</v>
      </c>
      <c r="Y111" s="212">
        <f t="shared" si="289"/>
        <v>784.77749679281862</v>
      </c>
      <c r="Z111" s="212">
        <f t="shared" si="289"/>
        <v>784.77749679281862</v>
      </c>
      <c r="AA111" s="212">
        <f t="shared" si="289"/>
        <v>910.34189627966964</v>
      </c>
      <c r="AB111" s="212">
        <f t="shared" si="289"/>
        <v>910.34189627966964</v>
      </c>
      <c r="AC111" s="212">
        <f t="shared" si="289"/>
        <v>1055.9965996844167</v>
      </c>
      <c r="AD111" s="212">
        <f t="shared" si="289"/>
        <v>1055.9965996844167</v>
      </c>
      <c r="AE111" s="212">
        <f t="shared" si="289"/>
        <v>1224.9560556339231</v>
      </c>
      <c r="AF111" s="212">
        <f t="shared" si="289"/>
        <v>1224.9560556339231</v>
      </c>
      <c r="AG111" s="212">
        <f t="shared" si="289"/>
        <v>1420.9490245353509</v>
      </c>
      <c r="AH111" s="317">
        <f t="shared" si="297"/>
        <v>11309.375292357552</v>
      </c>
      <c r="AI111" s="212">
        <f t="shared" si="291"/>
        <v>2069.9167433124248</v>
      </c>
      <c r="AJ111" s="212">
        <f t="shared" si="291"/>
        <v>2276.9084176436672</v>
      </c>
      <c r="AK111" s="212">
        <f t="shared" si="291"/>
        <v>2276.9084176436672</v>
      </c>
      <c r="AL111" s="212">
        <f t="shared" si="291"/>
        <v>2504.5992594080344</v>
      </c>
      <c r="AM111" s="212">
        <f t="shared" si="291"/>
        <v>2504.5992594080344</v>
      </c>
      <c r="AN111" s="212">
        <f t="shared" si="291"/>
        <v>2755.0591853488381</v>
      </c>
      <c r="AO111" s="212">
        <f t="shared" si="291"/>
        <v>2755.0591853488381</v>
      </c>
      <c r="AP111" s="212">
        <f t="shared" si="291"/>
        <v>3030.5651038837227</v>
      </c>
      <c r="AQ111" s="212">
        <f t="shared" si="291"/>
        <v>3030.5651038837227</v>
      </c>
      <c r="AR111" s="212">
        <f t="shared" si="291"/>
        <v>3333.6216142720946</v>
      </c>
      <c r="AS111" s="212">
        <f t="shared" si="291"/>
        <v>3333.6216142720946</v>
      </c>
      <c r="AT111" s="212">
        <f t="shared" si="291"/>
        <v>3666.9837756993047</v>
      </c>
      <c r="AU111" s="317">
        <f t="shared" si="298"/>
        <v>33538.407680124452</v>
      </c>
      <c r="AV111" s="212">
        <f t="shared" si="293"/>
        <v>4003.6128863085009</v>
      </c>
      <c r="AW111" s="212">
        <f t="shared" si="293"/>
        <v>4243.8296594870108</v>
      </c>
      <c r="AX111" s="212">
        <f t="shared" si="293"/>
        <v>4243.8296594870108</v>
      </c>
      <c r="AY111" s="212">
        <f t="shared" si="293"/>
        <v>4498.4594390562324</v>
      </c>
      <c r="AZ111" s="212">
        <f t="shared" si="293"/>
        <v>4498.4594390562324</v>
      </c>
      <c r="BA111" s="212">
        <f t="shared" si="293"/>
        <v>4768.3670053996066</v>
      </c>
      <c r="BB111" s="212">
        <f t="shared" si="293"/>
        <v>4768.3670053996066</v>
      </c>
      <c r="BC111" s="212">
        <f t="shared" si="293"/>
        <v>5054.4690257235825</v>
      </c>
      <c r="BD111" s="212">
        <f t="shared" si="293"/>
        <v>5054.4690257235825</v>
      </c>
      <c r="BE111" s="212">
        <f t="shared" si="293"/>
        <v>5357.7371672669979</v>
      </c>
      <c r="BF111" s="212">
        <f t="shared" si="293"/>
        <v>5357.7371672669979</v>
      </c>
      <c r="BG111" s="212">
        <f t="shared" si="293"/>
        <v>5679.2013973030189</v>
      </c>
      <c r="BH111" s="317">
        <f t="shared" si="299"/>
        <v>57528.538877478386</v>
      </c>
      <c r="BI111" s="212">
        <f t="shared" si="295"/>
        <v>6083.5605367909939</v>
      </c>
      <c r="BJ111" s="212">
        <f t="shared" si="295"/>
        <v>6326.9029582626335</v>
      </c>
      <c r="BK111" s="212">
        <f t="shared" si="295"/>
        <v>6326.9029582626335</v>
      </c>
      <c r="BL111" s="212">
        <f t="shared" si="295"/>
        <v>6579.9790765931393</v>
      </c>
      <c r="BM111" s="212">
        <f t="shared" si="295"/>
        <v>6579.9790765931393</v>
      </c>
      <c r="BN111" s="212">
        <f t="shared" si="295"/>
        <v>6843.1782396568651</v>
      </c>
      <c r="BO111" s="212">
        <f t="shared" si="295"/>
        <v>6843.1782396568651</v>
      </c>
      <c r="BP111" s="212">
        <f t="shared" si="295"/>
        <v>7116.9053692431389</v>
      </c>
      <c r="BQ111" s="212">
        <f t="shared" si="295"/>
        <v>7116.9053692431389</v>
      </c>
      <c r="BR111" s="212">
        <f t="shared" si="295"/>
        <v>7401.5815840128653</v>
      </c>
      <c r="BS111" s="212">
        <f t="shared" si="295"/>
        <v>7401.5815840128653</v>
      </c>
      <c r="BT111" s="212">
        <f t="shared" si="295"/>
        <v>7697.644847373379</v>
      </c>
      <c r="BU111" s="317">
        <f t="shared" si="300"/>
        <v>82318.299839701664</v>
      </c>
      <c r="BV111" s="378"/>
      <c r="BW111" s="378"/>
      <c r="BX111" s="378"/>
      <c r="BY111" s="378"/>
      <c r="BZ111" s="378"/>
      <c r="CA111" s="378"/>
      <c r="CB111" s="378"/>
      <c r="CC111" s="378"/>
      <c r="CD111" s="378"/>
      <c r="CE111" s="378"/>
      <c r="CF111" s="378"/>
      <c r="CG111" s="378"/>
      <c r="CH111" s="378"/>
      <c r="CI111" s="378"/>
      <c r="CJ111" s="378"/>
      <c r="CK111" s="378"/>
      <c r="CL111" s="378"/>
      <c r="CM111" s="378"/>
      <c r="CN111" s="378"/>
      <c r="CO111" s="378"/>
    </row>
    <row r="112" spans="2:93" s="380" customFormat="1" ht="15.95" customHeight="1" x14ac:dyDescent="0.2">
      <c r="B112" s="398" t="s">
        <v>282</v>
      </c>
      <c r="C112" s="455"/>
      <c r="D112" s="455">
        <v>0.05</v>
      </c>
      <c r="E112" s="456">
        <v>6.5000000000000002E-2</v>
      </c>
      <c r="F112" s="456">
        <v>6.5000000000000002E-2</v>
      </c>
      <c r="G112" s="456">
        <v>6.5000000000000002E-2</v>
      </c>
      <c r="H112" s="384" t="s">
        <v>254</v>
      </c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317"/>
      <c r="V112" s="212">
        <f t="shared" si="289"/>
        <v>833.16788771107827</v>
      </c>
      <c r="W112" s="212">
        <f t="shared" si="289"/>
        <v>966.47474974485067</v>
      </c>
      <c r="X112" s="212">
        <f t="shared" si="289"/>
        <v>966.47474974485067</v>
      </c>
      <c r="Y112" s="212">
        <f t="shared" si="289"/>
        <v>1121.1107097040265</v>
      </c>
      <c r="Z112" s="212">
        <f t="shared" si="289"/>
        <v>1121.1107097040265</v>
      </c>
      <c r="AA112" s="212">
        <f t="shared" si="289"/>
        <v>1300.488423256671</v>
      </c>
      <c r="AB112" s="212">
        <f t="shared" si="289"/>
        <v>1300.488423256671</v>
      </c>
      <c r="AC112" s="212">
        <f t="shared" si="289"/>
        <v>1508.5665709777379</v>
      </c>
      <c r="AD112" s="212">
        <f t="shared" si="289"/>
        <v>1508.5665709777379</v>
      </c>
      <c r="AE112" s="212">
        <f t="shared" si="289"/>
        <v>1749.9372223341759</v>
      </c>
      <c r="AF112" s="212">
        <f t="shared" si="289"/>
        <v>1749.9372223341759</v>
      </c>
      <c r="AG112" s="212">
        <f t="shared" si="289"/>
        <v>2029.9271779076441</v>
      </c>
      <c r="AH112" s="317">
        <f t="shared" si="297"/>
        <v>16156.250417653648</v>
      </c>
      <c r="AI112" s="212">
        <f t="shared" si="291"/>
        <v>2989.8797403401695</v>
      </c>
      <c r="AJ112" s="212">
        <f t="shared" si="291"/>
        <v>3288.8677143741861</v>
      </c>
      <c r="AK112" s="212">
        <f t="shared" si="291"/>
        <v>3288.8677143741861</v>
      </c>
      <c r="AL112" s="212">
        <f t="shared" si="291"/>
        <v>3617.7544858116053</v>
      </c>
      <c r="AM112" s="212">
        <f t="shared" si="291"/>
        <v>3617.7544858116053</v>
      </c>
      <c r="AN112" s="212">
        <f t="shared" si="291"/>
        <v>3979.5299343927663</v>
      </c>
      <c r="AO112" s="212">
        <f t="shared" si="291"/>
        <v>3979.5299343927663</v>
      </c>
      <c r="AP112" s="212">
        <f t="shared" si="291"/>
        <v>4377.482927832044</v>
      </c>
      <c r="AQ112" s="212">
        <f t="shared" si="291"/>
        <v>4377.482927832044</v>
      </c>
      <c r="AR112" s="212">
        <f t="shared" si="291"/>
        <v>4815.2312206152483</v>
      </c>
      <c r="AS112" s="212">
        <f t="shared" si="291"/>
        <v>4815.2312206152483</v>
      </c>
      <c r="AT112" s="212">
        <f t="shared" si="291"/>
        <v>5296.7543426767743</v>
      </c>
      <c r="AU112" s="317">
        <f t="shared" si="298"/>
        <v>48444.366649068645</v>
      </c>
      <c r="AV112" s="212">
        <f t="shared" si="293"/>
        <v>5782.9963913345018</v>
      </c>
      <c r="AW112" s="212">
        <f t="shared" si="293"/>
        <v>6129.976174814572</v>
      </c>
      <c r="AX112" s="212">
        <f t="shared" si="293"/>
        <v>6129.976174814572</v>
      </c>
      <c r="AY112" s="212">
        <f t="shared" si="293"/>
        <v>6497.7747453034472</v>
      </c>
      <c r="AZ112" s="212">
        <f t="shared" si="293"/>
        <v>6497.7747453034472</v>
      </c>
      <c r="BA112" s="212">
        <f t="shared" si="293"/>
        <v>6887.6412300216543</v>
      </c>
      <c r="BB112" s="212">
        <f t="shared" si="293"/>
        <v>6887.6412300216543</v>
      </c>
      <c r="BC112" s="212">
        <f t="shared" si="293"/>
        <v>7300.8997038229536</v>
      </c>
      <c r="BD112" s="212">
        <f t="shared" si="293"/>
        <v>7300.8997038229536</v>
      </c>
      <c r="BE112" s="212">
        <f t="shared" si="293"/>
        <v>7738.9536860523303</v>
      </c>
      <c r="BF112" s="212">
        <f t="shared" si="293"/>
        <v>7738.9536860523303</v>
      </c>
      <c r="BG112" s="212">
        <f t="shared" si="293"/>
        <v>8203.2909072154725</v>
      </c>
      <c r="BH112" s="317">
        <f t="shared" si="299"/>
        <v>83096.778378579897</v>
      </c>
      <c r="BI112" s="212">
        <f t="shared" si="295"/>
        <v>8787.365219809215</v>
      </c>
      <c r="BJ112" s="212">
        <f t="shared" si="295"/>
        <v>9138.8598286015822</v>
      </c>
      <c r="BK112" s="212">
        <f t="shared" si="295"/>
        <v>9138.8598286015822</v>
      </c>
      <c r="BL112" s="212">
        <f t="shared" si="295"/>
        <v>9504.4142217456465</v>
      </c>
      <c r="BM112" s="212">
        <f t="shared" si="295"/>
        <v>9504.4142217456465</v>
      </c>
      <c r="BN112" s="212">
        <f t="shared" si="295"/>
        <v>9884.5907906154735</v>
      </c>
      <c r="BO112" s="212">
        <f t="shared" si="295"/>
        <v>9884.5907906154735</v>
      </c>
      <c r="BP112" s="212">
        <f t="shared" si="295"/>
        <v>10279.974422240091</v>
      </c>
      <c r="BQ112" s="212">
        <f t="shared" si="295"/>
        <v>10279.974422240091</v>
      </c>
      <c r="BR112" s="212">
        <f t="shared" si="295"/>
        <v>10691.173399129695</v>
      </c>
      <c r="BS112" s="212">
        <f t="shared" si="295"/>
        <v>10691.173399129695</v>
      </c>
      <c r="BT112" s="212">
        <f t="shared" si="295"/>
        <v>11118.820335094881</v>
      </c>
      <c r="BU112" s="317">
        <f t="shared" si="300"/>
        <v>118904.21087956906</v>
      </c>
      <c r="BV112" s="378"/>
      <c r="BW112" s="378"/>
      <c r="BX112" s="378"/>
      <c r="BY112" s="378"/>
      <c r="BZ112" s="378"/>
      <c r="CA112" s="378"/>
      <c r="CB112" s="378"/>
      <c r="CC112" s="378"/>
      <c r="CD112" s="378"/>
      <c r="CE112" s="378"/>
      <c r="CF112" s="378"/>
      <c r="CG112" s="378"/>
      <c r="CH112" s="378"/>
      <c r="CI112" s="378"/>
      <c r="CJ112" s="378"/>
      <c r="CK112" s="378"/>
      <c r="CL112" s="378"/>
      <c r="CM112" s="378"/>
      <c r="CN112" s="378"/>
      <c r="CO112" s="378"/>
    </row>
    <row r="113" spans="1:256" s="380" customFormat="1" ht="15.95" customHeight="1" x14ac:dyDescent="0.2">
      <c r="B113" s="409"/>
      <c r="C113" s="454">
        <f>SUM(C100:C112)</f>
        <v>1</v>
      </c>
      <c r="D113" s="454">
        <f>SUM(D100:D112)</f>
        <v>1.0000000000000002</v>
      </c>
      <c r="E113" s="454">
        <f>SUM(E100:E112)</f>
        <v>1</v>
      </c>
      <c r="F113" s="454">
        <f>SUM(F100:F112)</f>
        <v>1</v>
      </c>
      <c r="G113" s="454">
        <f>SUM(G100:G112)</f>
        <v>1</v>
      </c>
      <c r="H113" s="414"/>
      <c r="I113" s="213">
        <f>SUM(I100:I112)</f>
        <v>3300</v>
      </c>
      <c r="J113" s="213">
        <f t="shared" ref="J113" si="301">SUM(J100:J112)</f>
        <v>3762.0000000000009</v>
      </c>
      <c r="K113" s="213">
        <f t="shared" ref="K113" si="302">SUM(K100:K112)</f>
        <v>4288.6800000000021</v>
      </c>
      <c r="L113" s="213">
        <f t="shared" ref="L113" si="303">SUM(L100:L112)</f>
        <v>4889.0952000000025</v>
      </c>
      <c r="M113" s="213">
        <f t="shared" ref="M113" si="304">SUM(M100:M112)</f>
        <v>5573.5685280000034</v>
      </c>
      <c r="N113" s="213">
        <f t="shared" ref="N113" si="305">SUM(N100:N112)</f>
        <v>6353.8681219200043</v>
      </c>
      <c r="O113" s="213">
        <f t="shared" ref="O113" si="306">SUM(O100:O112)</f>
        <v>7243.4096589888068</v>
      </c>
      <c r="P113" s="213">
        <f t="shared" ref="P113" si="307">SUM(P100:P112)</f>
        <v>8257.4870112472381</v>
      </c>
      <c r="Q113" s="213">
        <f t="shared" ref="Q113" si="308">SUM(Q100:Q112)</f>
        <v>9413.5351928218552</v>
      </c>
      <c r="R113" s="213">
        <f t="shared" ref="R113" si="309">SUM(R100:R112)</f>
        <v>10731.430119816914</v>
      </c>
      <c r="S113" s="213">
        <f t="shared" ref="S113" si="310">SUM(S100:S112)</f>
        <v>12233.830336591283</v>
      </c>
      <c r="T113" s="213">
        <f t="shared" ref="T113" si="311">SUM(T100:T112)</f>
        <v>13946.566583714064</v>
      </c>
      <c r="U113" s="317">
        <f t="shared" ref="U113" si="312">SUM(I113:T113)</f>
        <v>89993.470753100191</v>
      </c>
      <c r="V113" s="213">
        <f>SUM(V100:V112)</f>
        <v>16663.357754221568</v>
      </c>
      <c r="W113" s="213">
        <f t="shared" ref="W113" si="313">SUM(W100:W112)</f>
        <v>19329.494994897017</v>
      </c>
      <c r="X113" s="213">
        <f t="shared" ref="X113" si="314">SUM(X100:X112)</f>
        <v>19329.494994897017</v>
      </c>
      <c r="Y113" s="213">
        <f t="shared" ref="Y113" si="315">SUM(Y100:Y112)</f>
        <v>22422.21419408053</v>
      </c>
      <c r="Z113" s="213">
        <f t="shared" ref="Z113" si="316">SUM(Z100:Z112)</f>
        <v>22422.21419408053</v>
      </c>
      <c r="AA113" s="213">
        <f t="shared" ref="AA113" si="317">SUM(AA100:AA112)</f>
        <v>26009.76846513342</v>
      </c>
      <c r="AB113" s="213">
        <f t="shared" ref="AB113" si="318">SUM(AB100:AB112)</f>
        <v>26009.76846513342</v>
      </c>
      <c r="AC113" s="213">
        <f t="shared" ref="AC113" si="319">SUM(AC100:AC112)</f>
        <v>30171.331419554757</v>
      </c>
      <c r="AD113" s="213">
        <f t="shared" ref="AD113" si="320">SUM(AD100:AD112)</f>
        <v>30171.331419554757</v>
      </c>
      <c r="AE113" s="213">
        <f t="shared" ref="AE113" si="321">SUM(AE100:AE112)</f>
        <v>34998.744446683515</v>
      </c>
      <c r="AF113" s="213">
        <f t="shared" ref="AF113" si="322">SUM(AF100:AF112)</f>
        <v>34998.744446683515</v>
      </c>
      <c r="AG113" s="213">
        <f t="shared" ref="AG113" si="323">SUM(AG100:AG112)</f>
        <v>40598.54355815288</v>
      </c>
      <c r="AH113" s="317">
        <f t="shared" si="297"/>
        <v>323125.00835307286</v>
      </c>
      <c r="AI113" s="213">
        <f>SUM(AI100:AI112)</f>
        <v>45998.149851387221</v>
      </c>
      <c r="AJ113" s="213">
        <f t="shared" ref="AJ113" si="324">SUM(AJ100:AJ112)</f>
        <v>50597.964836525942</v>
      </c>
      <c r="AK113" s="213">
        <f t="shared" ref="AK113" si="325">SUM(AK100:AK112)</f>
        <v>50597.964836525942</v>
      </c>
      <c r="AL113" s="213">
        <f t="shared" ref="AL113" si="326">SUM(AL100:AL112)</f>
        <v>55657.761320178528</v>
      </c>
      <c r="AM113" s="213">
        <f t="shared" ref="AM113" si="327">SUM(AM100:AM112)</f>
        <v>55657.761320178528</v>
      </c>
      <c r="AN113" s="213">
        <f t="shared" ref="AN113" si="328">SUM(AN100:AN112)</f>
        <v>61223.537452196411</v>
      </c>
      <c r="AO113" s="213">
        <f t="shared" ref="AO113" si="329">SUM(AO100:AO112)</f>
        <v>61223.537452196411</v>
      </c>
      <c r="AP113" s="213">
        <f t="shared" ref="AP113" si="330">SUM(AP100:AP112)</f>
        <v>67345.891197416073</v>
      </c>
      <c r="AQ113" s="213">
        <f t="shared" ref="AQ113" si="331">SUM(AQ100:AQ112)</f>
        <v>67345.891197416073</v>
      </c>
      <c r="AR113" s="213">
        <f t="shared" ref="AR113" si="332">SUM(AR100:AR112)</f>
        <v>74080.48031715765</v>
      </c>
      <c r="AS113" s="213">
        <f t="shared" ref="AS113" si="333">SUM(AS100:AS112)</f>
        <v>74080.48031715765</v>
      </c>
      <c r="AT113" s="213">
        <f t="shared" ref="AT113" si="334">SUM(AT100:AT112)</f>
        <v>81488.528348873442</v>
      </c>
      <c r="AU113" s="317">
        <f t="shared" si="298"/>
        <v>745297.9484472099</v>
      </c>
      <c r="AV113" s="213">
        <f>SUM(AV100:AV112)</f>
        <v>88969.17525130001</v>
      </c>
      <c r="AW113" s="213">
        <f t="shared" ref="AW113" si="335">SUM(AW100:AW112)</f>
        <v>94307.325766377995</v>
      </c>
      <c r="AX113" s="213">
        <f t="shared" ref="AX113" si="336">SUM(AX100:AX112)</f>
        <v>94307.325766377995</v>
      </c>
      <c r="AY113" s="213">
        <f t="shared" ref="AY113" si="337">SUM(AY100:AY112)</f>
        <v>99965.765312360716</v>
      </c>
      <c r="AZ113" s="213">
        <f t="shared" ref="AZ113" si="338">SUM(AZ100:AZ112)</f>
        <v>99965.765312360716</v>
      </c>
      <c r="BA113" s="213">
        <f t="shared" ref="BA113" si="339">SUM(BA100:BA112)</f>
        <v>105963.71123110235</v>
      </c>
      <c r="BB113" s="213">
        <f t="shared" ref="BB113" si="340">SUM(BB100:BB112)</f>
        <v>105963.71123110235</v>
      </c>
      <c r="BC113" s="213">
        <f t="shared" ref="BC113" si="341">SUM(BC100:BC112)</f>
        <v>112321.5339049685</v>
      </c>
      <c r="BD113" s="213">
        <f t="shared" ref="BD113" si="342">SUM(BD100:BD112)</f>
        <v>112321.5339049685</v>
      </c>
      <c r="BE113" s="213">
        <f t="shared" ref="BE113" si="343">SUM(BE100:BE112)</f>
        <v>119060.82593926664</v>
      </c>
      <c r="BF113" s="213">
        <f t="shared" ref="BF113" si="344">SUM(BF100:BF112)</f>
        <v>119060.82593926664</v>
      </c>
      <c r="BG113" s="213">
        <f t="shared" ref="BG113" si="345">SUM(BG100:BG112)</f>
        <v>126204.47549562267</v>
      </c>
      <c r="BH113" s="317">
        <f t="shared" si="299"/>
        <v>1278411.9750550753</v>
      </c>
      <c r="BI113" s="213">
        <f>SUM(BI100:BI112)</f>
        <v>135190.23415091095</v>
      </c>
      <c r="BJ113" s="213">
        <f t="shared" ref="BJ113" si="346">SUM(BJ100:BJ112)</f>
        <v>140597.84351694744</v>
      </c>
      <c r="BK113" s="213">
        <f t="shared" ref="BK113" si="347">SUM(BK100:BK112)</f>
        <v>140597.84351694744</v>
      </c>
      <c r="BL113" s="213">
        <f t="shared" ref="BL113" si="348">SUM(BL100:BL112)</f>
        <v>146221.75725762534</v>
      </c>
      <c r="BM113" s="213">
        <f t="shared" ref="BM113" si="349">SUM(BM100:BM112)</f>
        <v>146221.75725762534</v>
      </c>
      <c r="BN113" s="213">
        <f t="shared" ref="BN113" si="350">SUM(BN100:BN112)</f>
        <v>152070.62754793034</v>
      </c>
      <c r="BO113" s="213">
        <f t="shared" ref="BO113" si="351">SUM(BO100:BO112)</f>
        <v>152070.62754793034</v>
      </c>
      <c r="BP113" s="213">
        <f t="shared" ref="BP113" si="352">SUM(BP100:BP112)</f>
        <v>158153.45264984755</v>
      </c>
      <c r="BQ113" s="213">
        <f t="shared" ref="BQ113" si="353">SUM(BQ100:BQ112)</f>
        <v>158153.45264984755</v>
      </c>
      <c r="BR113" s="213">
        <f t="shared" ref="BR113" si="354">SUM(BR100:BR112)</f>
        <v>164479.59075584143</v>
      </c>
      <c r="BS113" s="213">
        <f t="shared" ref="BS113" si="355">SUM(BS100:BS112)</f>
        <v>164479.59075584143</v>
      </c>
      <c r="BT113" s="213">
        <f t="shared" ref="BT113" si="356">SUM(BT100:BT112)</f>
        <v>171058.77438607509</v>
      </c>
      <c r="BU113" s="317">
        <f t="shared" si="300"/>
        <v>1829295.5519933703</v>
      </c>
      <c r="BV113" s="378"/>
      <c r="BW113" s="378"/>
      <c r="BX113" s="378"/>
      <c r="BY113" s="378"/>
      <c r="BZ113" s="378"/>
      <c r="CA113" s="378"/>
      <c r="CB113" s="378"/>
      <c r="CC113" s="378"/>
      <c r="CD113" s="378"/>
      <c r="CE113" s="378"/>
      <c r="CF113" s="378"/>
      <c r="CG113" s="378"/>
      <c r="CH113" s="378"/>
      <c r="CI113" s="378"/>
      <c r="CJ113" s="378"/>
      <c r="CK113" s="378"/>
      <c r="CL113" s="378"/>
      <c r="CM113" s="378"/>
      <c r="CN113" s="378"/>
      <c r="CO113" s="378"/>
    </row>
    <row r="114" spans="1:256" s="380" customFormat="1" x14ac:dyDescent="0.2">
      <c r="B114" s="526" t="s">
        <v>273</v>
      </c>
      <c r="C114" s="526"/>
      <c r="D114" s="415"/>
      <c r="E114" s="415"/>
      <c r="F114" s="415"/>
      <c r="G114" s="415"/>
      <c r="H114" s="384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317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317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317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317"/>
      <c r="BI114" s="212"/>
      <c r="BJ114" s="212"/>
      <c r="BK114" s="212"/>
      <c r="BL114" s="212"/>
      <c r="BM114" s="212"/>
      <c r="BN114" s="212"/>
      <c r="BO114" s="212"/>
      <c r="BP114" s="212"/>
      <c r="BQ114" s="212"/>
      <c r="BR114" s="212"/>
      <c r="BS114" s="212"/>
      <c r="BT114" s="212"/>
      <c r="BU114" s="317"/>
      <c r="BV114" s="416"/>
      <c r="BW114" s="416"/>
      <c r="BX114" s="416"/>
      <c r="BY114" s="416"/>
      <c r="BZ114" s="416"/>
      <c r="CA114" s="416"/>
      <c r="CB114" s="416"/>
      <c r="CC114" s="416"/>
      <c r="CD114" s="416"/>
      <c r="CE114" s="416"/>
      <c r="CF114" s="416"/>
      <c r="CG114" s="416"/>
      <c r="CH114" s="416"/>
    </row>
    <row r="115" spans="1:256" s="380" customFormat="1" x14ac:dyDescent="0.2">
      <c r="B115" s="398" t="s">
        <v>292</v>
      </c>
      <c r="C115" s="417">
        <f>10.5*24</f>
        <v>252</v>
      </c>
      <c r="D115" s="417">
        <f>C115*(1+Operations!$C$4)</f>
        <v>259.56</v>
      </c>
      <c r="E115" s="417">
        <f>D115*(1+Operations!$C$4)</f>
        <v>267.34680000000003</v>
      </c>
      <c r="F115" s="417">
        <f>E115*(1+Operations!$C$4)</f>
        <v>275.36720400000002</v>
      </c>
      <c r="G115" s="417">
        <f>F115*(1+Operations!$C$4)</f>
        <v>283.62822012000004</v>
      </c>
      <c r="H115" s="413" t="s">
        <v>264</v>
      </c>
      <c r="I115" s="212">
        <f t="shared" ref="I115:T115" si="357">$C115*I14</f>
        <v>201.60000000000002</v>
      </c>
      <c r="J115" s="212">
        <f t="shared" si="357"/>
        <v>225.79200000000003</v>
      </c>
      <c r="K115" s="212">
        <f t="shared" si="357"/>
        <v>252.88704000000004</v>
      </c>
      <c r="L115" s="212">
        <f t="shared" si="357"/>
        <v>283.2334848000001</v>
      </c>
      <c r="M115" s="212">
        <f t="shared" si="357"/>
        <v>317.22150297600018</v>
      </c>
      <c r="N115" s="212">
        <f t="shared" si="357"/>
        <v>355.28808333312014</v>
      </c>
      <c r="O115" s="212">
        <f t="shared" si="357"/>
        <v>397.92265333309467</v>
      </c>
      <c r="P115" s="212">
        <f t="shared" si="357"/>
        <v>445.67337173306606</v>
      </c>
      <c r="Q115" s="212">
        <f t="shared" si="357"/>
        <v>499.15417634103397</v>
      </c>
      <c r="R115" s="212">
        <f t="shared" si="357"/>
        <v>559.0526775019581</v>
      </c>
      <c r="S115" s="212">
        <f t="shared" si="357"/>
        <v>626.13899880219321</v>
      </c>
      <c r="T115" s="212">
        <f t="shared" si="357"/>
        <v>701.27567865845651</v>
      </c>
      <c r="U115" s="317">
        <f t="shared" ref="U115" si="358">SUM(I115:T115)</f>
        <v>4865.2396674789234</v>
      </c>
      <c r="V115" s="212">
        <f t="shared" ref="V115:AG115" si="359">$D115*V14</f>
        <v>808.99162290039544</v>
      </c>
      <c r="W115" s="212">
        <f t="shared" si="359"/>
        <v>906.07061764844298</v>
      </c>
      <c r="X115" s="212">
        <f t="shared" si="359"/>
        <v>1014.7990917662562</v>
      </c>
      <c r="Y115" s="212">
        <f t="shared" si="359"/>
        <v>1136.574982778207</v>
      </c>
      <c r="Z115" s="212">
        <f t="shared" si="359"/>
        <v>1272.9639807115921</v>
      </c>
      <c r="AA115" s="212">
        <f t="shared" si="359"/>
        <v>1425.719658396983</v>
      </c>
      <c r="AB115" s="212">
        <f t="shared" si="359"/>
        <v>1625.3204105725611</v>
      </c>
      <c r="AC115" s="212">
        <f t="shared" si="359"/>
        <v>1852.8652680527196</v>
      </c>
      <c r="AD115" s="212">
        <f t="shared" si="359"/>
        <v>2112.2664055801006</v>
      </c>
      <c r="AE115" s="212">
        <f t="shared" si="359"/>
        <v>2407.983702361315</v>
      </c>
      <c r="AF115" s="212">
        <f t="shared" si="359"/>
        <v>2745.101420691899</v>
      </c>
      <c r="AG115" s="212">
        <f t="shared" si="359"/>
        <v>3129.4156195887654</v>
      </c>
      <c r="AH115" s="317">
        <f t="shared" ref="AH115" si="360">SUM(V115:AG115)</f>
        <v>20438.072781049239</v>
      </c>
      <c r="AI115" s="212">
        <f t="shared" ref="AI115:AT115" si="361">$E115*AI14</f>
        <v>3133.0457417074886</v>
      </c>
      <c r="AJ115" s="212">
        <f t="shared" si="361"/>
        <v>3383.6894010440878</v>
      </c>
      <c r="AK115" s="212">
        <f t="shared" si="361"/>
        <v>3654.3845531276156</v>
      </c>
      <c r="AL115" s="212">
        <f t="shared" si="361"/>
        <v>3946.7353173778242</v>
      </c>
      <c r="AM115" s="212">
        <f t="shared" si="361"/>
        <v>4262.4741427680501</v>
      </c>
      <c r="AN115" s="212">
        <f t="shared" si="361"/>
        <v>4603.4720741894944</v>
      </c>
      <c r="AO115" s="212">
        <f t="shared" si="361"/>
        <v>4971.7498401246539</v>
      </c>
      <c r="AP115" s="212">
        <f t="shared" si="361"/>
        <v>5369.4898273346271</v>
      </c>
      <c r="AQ115" s="212">
        <f t="shared" si="361"/>
        <v>5799.0490135213977</v>
      </c>
      <c r="AR115" s="212">
        <f t="shared" si="361"/>
        <v>6262.9729346031099</v>
      </c>
      <c r="AS115" s="212">
        <f t="shared" si="361"/>
        <v>6764.0107693713589</v>
      </c>
      <c r="AT115" s="212">
        <f t="shared" si="361"/>
        <v>7305.1316309210688</v>
      </c>
      <c r="AU115" s="317">
        <f t="shared" ref="AU115" si="362">SUM(AI115:AT115)</f>
        <v>59456.205246090773</v>
      </c>
      <c r="AV115" s="212">
        <f t="shared" ref="AV115:BG115" si="363">$F115*AV14</f>
        <v>9480.5998306093643</v>
      </c>
      <c r="AW115" s="212">
        <f t="shared" si="363"/>
        <v>10239.047817058114</v>
      </c>
      <c r="AX115" s="212">
        <f t="shared" si="363"/>
        <v>11058.171642422763</v>
      </c>
      <c r="AY115" s="212">
        <f t="shared" si="363"/>
        <v>11942.825373816586</v>
      </c>
      <c r="AZ115" s="212">
        <f t="shared" si="363"/>
        <v>12898.251403721912</v>
      </c>
      <c r="BA115" s="212">
        <f t="shared" si="363"/>
        <v>13930.111516019666</v>
      </c>
      <c r="BB115" s="212">
        <f t="shared" si="363"/>
        <v>15044.52043730124</v>
      </c>
      <c r="BC115" s="212">
        <f t="shared" si="363"/>
        <v>16248.08207228534</v>
      </c>
      <c r="BD115" s="212">
        <f t="shared" si="363"/>
        <v>17547.92863806817</v>
      </c>
      <c r="BE115" s="212">
        <f t="shared" si="363"/>
        <v>18951.762929113625</v>
      </c>
      <c r="BF115" s="212">
        <f t="shared" si="363"/>
        <v>20467.903963442717</v>
      </c>
      <c r="BG115" s="212">
        <f t="shared" si="363"/>
        <v>22105.336280518131</v>
      </c>
      <c r="BH115" s="317">
        <f t="shared" ref="BH115" si="364">SUM(AV115:BG115)</f>
        <v>179914.54190437761</v>
      </c>
      <c r="BI115" s="212">
        <f t="shared" ref="BI115:BT115" si="365">$G115*BI14</f>
        <v>28102.829803941004</v>
      </c>
      <c r="BJ115" s="212">
        <f t="shared" si="365"/>
        <v>30351.05618825628</v>
      </c>
      <c r="BK115" s="212">
        <f t="shared" si="365"/>
        <v>32779.140683316786</v>
      </c>
      <c r="BL115" s="212">
        <f t="shared" si="365"/>
        <v>35401.471937982133</v>
      </c>
      <c r="BM115" s="212">
        <f t="shared" si="365"/>
        <v>38233.589693020709</v>
      </c>
      <c r="BN115" s="212">
        <f t="shared" si="365"/>
        <v>41292.276868462366</v>
      </c>
      <c r="BO115" s="212">
        <f t="shared" si="365"/>
        <v>44595.659017939361</v>
      </c>
      <c r="BP115" s="212">
        <f t="shared" si="365"/>
        <v>48163.311739374512</v>
      </c>
      <c r="BQ115" s="212">
        <f t="shared" si="365"/>
        <v>52016.376678524481</v>
      </c>
      <c r="BR115" s="212">
        <f t="shared" si="365"/>
        <v>56177.686812806438</v>
      </c>
      <c r="BS115" s="212">
        <f t="shared" si="365"/>
        <v>60671.901757830958</v>
      </c>
      <c r="BT115" s="212">
        <f t="shared" si="365"/>
        <v>65525.653898457436</v>
      </c>
      <c r="BU115" s="317">
        <f t="shared" ref="BU115" si="366">SUM(BI115:BT115)</f>
        <v>533310.95507991244</v>
      </c>
      <c r="BV115" s="416"/>
      <c r="BW115" s="416"/>
      <c r="BX115" s="416"/>
      <c r="BY115" s="416"/>
      <c r="BZ115" s="416"/>
      <c r="CA115" s="416"/>
      <c r="CB115" s="416"/>
      <c r="CC115" s="416"/>
      <c r="CD115" s="416"/>
      <c r="CE115" s="416"/>
      <c r="CF115" s="416"/>
      <c r="CG115" s="416"/>
      <c r="CH115" s="416"/>
    </row>
    <row r="116" spans="1:256" s="380" customFormat="1" x14ac:dyDescent="0.2">
      <c r="B116" s="398" t="s">
        <v>293</v>
      </c>
      <c r="C116" s="417">
        <f>5.75*24</f>
        <v>138</v>
      </c>
      <c r="D116" s="417">
        <f>C116*(1+Operations!$C$4)</f>
        <v>142.14000000000001</v>
      </c>
      <c r="E116" s="417">
        <f>D116*(1+Operations!$C$4)</f>
        <v>146.40420000000003</v>
      </c>
      <c r="F116" s="417">
        <f>E116*(1+Operations!$C$4)</f>
        <v>150.79632600000005</v>
      </c>
      <c r="G116" s="417">
        <f>F116*(1+Operations!$C$4)</f>
        <v>155.32021578000007</v>
      </c>
      <c r="H116" s="413" t="s">
        <v>264</v>
      </c>
      <c r="I116" s="212">
        <f t="shared" ref="I116:T116" si="367">$C116*I15</f>
        <v>331.2</v>
      </c>
      <c r="J116" s="212">
        <f t="shared" si="367"/>
        <v>370.94400000000002</v>
      </c>
      <c r="K116" s="212">
        <f t="shared" si="367"/>
        <v>415.45728000000003</v>
      </c>
      <c r="L116" s="212">
        <f t="shared" si="367"/>
        <v>465.3121536000001</v>
      </c>
      <c r="M116" s="212">
        <f t="shared" si="367"/>
        <v>521.14961203200016</v>
      </c>
      <c r="N116" s="212">
        <f t="shared" si="367"/>
        <v>583.68756547584019</v>
      </c>
      <c r="O116" s="212">
        <f t="shared" si="367"/>
        <v>653.73007333294106</v>
      </c>
      <c r="P116" s="212">
        <f t="shared" si="367"/>
        <v>732.17768213289412</v>
      </c>
      <c r="Q116" s="212">
        <f t="shared" si="367"/>
        <v>820.0390039888415</v>
      </c>
      <c r="R116" s="212">
        <f t="shared" si="367"/>
        <v>918.44368446750264</v>
      </c>
      <c r="S116" s="212">
        <f t="shared" si="367"/>
        <v>1028.6569266036029</v>
      </c>
      <c r="T116" s="212">
        <f t="shared" si="367"/>
        <v>1152.0957577960355</v>
      </c>
      <c r="U116" s="317">
        <f t="shared" ref="U116:U128" si="368">SUM(I116:T116)</f>
        <v>7992.8937394296581</v>
      </c>
      <c r="V116" s="212">
        <f t="shared" ref="V116:AG116" si="369">$D116*V15</f>
        <v>1218.3028606773812</v>
      </c>
      <c r="W116" s="212">
        <f t="shared" si="369"/>
        <v>1364.4992039586673</v>
      </c>
      <c r="X116" s="212">
        <f t="shared" si="369"/>
        <v>1528.2391084337073</v>
      </c>
      <c r="Y116" s="212">
        <f t="shared" si="369"/>
        <v>1711.6278014457523</v>
      </c>
      <c r="Z116" s="212">
        <f t="shared" si="369"/>
        <v>1917.023137619243</v>
      </c>
      <c r="AA116" s="212">
        <f t="shared" si="369"/>
        <v>2147.0659141335523</v>
      </c>
      <c r="AB116" s="212">
        <f t="shared" si="369"/>
        <v>2447.6551421122499</v>
      </c>
      <c r="AC116" s="212">
        <f t="shared" si="369"/>
        <v>2790.3268620079648</v>
      </c>
      <c r="AD116" s="212">
        <f t="shared" si="369"/>
        <v>3180.9726226890798</v>
      </c>
      <c r="AE116" s="212">
        <f t="shared" si="369"/>
        <v>3626.3087898655522</v>
      </c>
      <c r="AF116" s="212">
        <f t="shared" si="369"/>
        <v>4133.9920204467298</v>
      </c>
      <c r="AG116" s="212">
        <f t="shared" si="369"/>
        <v>4712.750903309272</v>
      </c>
      <c r="AH116" s="317">
        <f t="shared" ref="AH116:AH128" si="370">SUM(V116:AG116)</f>
        <v>30778.764366699153</v>
      </c>
      <c r="AI116" s="212">
        <f t="shared" ref="AI116:AT116" si="371">$E116*AI15</f>
        <v>5719.0517507358927</v>
      </c>
      <c r="AJ116" s="212">
        <f t="shared" si="371"/>
        <v>6176.5758907947647</v>
      </c>
      <c r="AK116" s="212">
        <f t="shared" si="371"/>
        <v>6670.7019620583469</v>
      </c>
      <c r="AL116" s="212">
        <f t="shared" si="371"/>
        <v>7204.3581190230143</v>
      </c>
      <c r="AM116" s="212">
        <f t="shared" si="371"/>
        <v>7780.7067685448555</v>
      </c>
      <c r="AN116" s="212">
        <f t="shared" si="371"/>
        <v>8403.1633100284434</v>
      </c>
      <c r="AO116" s="212">
        <f t="shared" si="371"/>
        <v>9075.4163748307201</v>
      </c>
      <c r="AP116" s="212">
        <f t="shared" si="371"/>
        <v>9801.4496848171766</v>
      </c>
      <c r="AQ116" s="212">
        <f t="shared" si="371"/>
        <v>10585.565659602553</v>
      </c>
      <c r="AR116" s="212">
        <f t="shared" si="371"/>
        <v>11432.410912370759</v>
      </c>
      <c r="AS116" s="212">
        <f t="shared" si="371"/>
        <v>12347.003785360421</v>
      </c>
      <c r="AT116" s="212">
        <f t="shared" si="371"/>
        <v>13334.764088189255</v>
      </c>
      <c r="AU116" s="317">
        <f t="shared" ref="AU116:AU128" si="372">SUM(AI116:AT116)</f>
        <v>108531.16830635619</v>
      </c>
      <c r="AV116" s="212">
        <f t="shared" ref="AV116:BG116" si="373">$F116*AV15</f>
        <v>17305.856833652022</v>
      </c>
      <c r="AW116" s="212">
        <f t="shared" si="373"/>
        <v>18690.325380344184</v>
      </c>
      <c r="AX116" s="212">
        <f t="shared" si="373"/>
        <v>20185.551410771717</v>
      </c>
      <c r="AY116" s="212">
        <f t="shared" si="373"/>
        <v>21800.395523633459</v>
      </c>
      <c r="AZ116" s="212">
        <f t="shared" si="373"/>
        <v>23544.427165524135</v>
      </c>
      <c r="BA116" s="212">
        <f t="shared" si="373"/>
        <v>25427.981338766065</v>
      </c>
      <c r="BB116" s="212">
        <f t="shared" si="373"/>
        <v>27462.219845867352</v>
      </c>
      <c r="BC116" s="212">
        <f t="shared" si="373"/>
        <v>29659.197433536741</v>
      </c>
      <c r="BD116" s="212">
        <f t="shared" si="373"/>
        <v>32031.933228219688</v>
      </c>
      <c r="BE116" s="212">
        <f t="shared" si="373"/>
        <v>34594.487886477262</v>
      </c>
      <c r="BF116" s="212">
        <f t="shared" si="373"/>
        <v>37362.046917395448</v>
      </c>
      <c r="BG116" s="212">
        <f t="shared" si="373"/>
        <v>40351.01067078708</v>
      </c>
      <c r="BH116" s="317">
        <f t="shared" ref="BH116:BH128" si="374">SUM(AV116:BG116)</f>
        <v>328415.43363497511</v>
      </c>
      <c r="BI116" s="212">
        <f t="shared" ref="BI116:BT116" si="375">$G116*BI15</f>
        <v>51298.816308781214</v>
      </c>
      <c r="BJ116" s="212">
        <f t="shared" si="375"/>
        <v>55402.721613483714</v>
      </c>
      <c r="BK116" s="212">
        <f t="shared" si="375"/>
        <v>59834.939342562422</v>
      </c>
      <c r="BL116" s="212">
        <f t="shared" si="375"/>
        <v>64621.734489967421</v>
      </c>
      <c r="BM116" s="212">
        <f t="shared" si="375"/>
        <v>69791.473249164817</v>
      </c>
      <c r="BN116" s="212">
        <f t="shared" si="375"/>
        <v>75374.791109098005</v>
      </c>
      <c r="BO116" s="212">
        <f t="shared" si="375"/>
        <v>81404.774397825851</v>
      </c>
      <c r="BP116" s="212">
        <f t="shared" si="375"/>
        <v>87917.156349651937</v>
      </c>
      <c r="BQ116" s="212">
        <f t="shared" si="375"/>
        <v>94950.528857624086</v>
      </c>
      <c r="BR116" s="212">
        <f t="shared" si="375"/>
        <v>102546.57116623402</v>
      </c>
      <c r="BS116" s="212">
        <f t="shared" si="375"/>
        <v>110750.29685953275</v>
      </c>
      <c r="BT116" s="212">
        <f t="shared" si="375"/>
        <v>119610.32060829537</v>
      </c>
      <c r="BU116" s="317">
        <f t="shared" ref="BU116:BU128" si="376">SUM(BI116:BT116)</f>
        <v>973504.12435222149</v>
      </c>
      <c r="BV116" s="416"/>
      <c r="BW116" s="416"/>
      <c r="BX116" s="416"/>
      <c r="BY116" s="416"/>
      <c r="BZ116" s="416"/>
      <c r="CA116" s="416"/>
      <c r="CB116" s="416"/>
      <c r="CC116" s="416"/>
      <c r="CD116" s="416"/>
      <c r="CE116" s="416"/>
      <c r="CF116" s="416"/>
      <c r="CG116" s="416"/>
      <c r="CH116" s="416"/>
    </row>
    <row r="117" spans="1:256" s="380" customFormat="1" x14ac:dyDescent="0.2">
      <c r="B117" s="398" t="s">
        <v>294</v>
      </c>
      <c r="C117" s="417">
        <v>75</v>
      </c>
      <c r="D117" s="417">
        <f>C117*(1+Operations!$C$4)</f>
        <v>77.25</v>
      </c>
      <c r="E117" s="417">
        <f>D117*(1+Operations!$C$4)</f>
        <v>79.567499999999995</v>
      </c>
      <c r="F117" s="417">
        <f>E117*(1+Operations!$C$4)</f>
        <v>81.954525000000004</v>
      </c>
      <c r="G117" s="417">
        <f>F117*(1+Operations!$C$4)</f>
        <v>84.413160750000003</v>
      </c>
      <c r="H117" s="413" t="s">
        <v>264</v>
      </c>
      <c r="I117" s="212">
        <f t="shared" ref="I117:T117" si="377">$C117*I16</f>
        <v>240</v>
      </c>
      <c r="J117" s="212">
        <f t="shared" si="377"/>
        <v>268.8</v>
      </c>
      <c r="K117" s="212">
        <f t="shared" si="377"/>
        <v>301.05600000000004</v>
      </c>
      <c r="L117" s="212">
        <f t="shared" si="377"/>
        <v>337.18272000000013</v>
      </c>
      <c r="M117" s="212">
        <f t="shared" si="377"/>
        <v>377.64464640000017</v>
      </c>
      <c r="N117" s="212">
        <f t="shared" si="377"/>
        <v>422.9620039680002</v>
      </c>
      <c r="O117" s="212">
        <f t="shared" si="377"/>
        <v>473.71744444416032</v>
      </c>
      <c r="P117" s="212">
        <f t="shared" si="377"/>
        <v>530.5635377774596</v>
      </c>
      <c r="Q117" s="212">
        <f t="shared" si="377"/>
        <v>594.23116231075471</v>
      </c>
      <c r="R117" s="212">
        <f t="shared" si="377"/>
        <v>665.53890178804545</v>
      </c>
      <c r="S117" s="212">
        <f t="shared" si="377"/>
        <v>745.40357000261099</v>
      </c>
      <c r="T117" s="212">
        <f t="shared" si="377"/>
        <v>834.85199840292444</v>
      </c>
      <c r="U117" s="317">
        <f t="shared" si="368"/>
        <v>5791.951985093956</v>
      </c>
      <c r="V117" s="212">
        <f t="shared" ref="V117:AG117" si="378">$D117*V16</f>
        <v>902.89243627276267</v>
      </c>
      <c r="W117" s="212">
        <f t="shared" si="378"/>
        <v>1011.2395286254945</v>
      </c>
      <c r="X117" s="212">
        <f t="shared" si="378"/>
        <v>1132.5882720605537</v>
      </c>
      <c r="Y117" s="212">
        <f t="shared" si="378"/>
        <v>1268.4988647078203</v>
      </c>
      <c r="Z117" s="212">
        <f t="shared" si="378"/>
        <v>1420.7187284727588</v>
      </c>
      <c r="AA117" s="212">
        <f t="shared" si="378"/>
        <v>1591.2049758894898</v>
      </c>
      <c r="AB117" s="212">
        <f t="shared" si="378"/>
        <v>1813.973672514019</v>
      </c>
      <c r="AC117" s="212">
        <f t="shared" si="378"/>
        <v>2067.9299866659817</v>
      </c>
      <c r="AD117" s="212">
        <f t="shared" si="378"/>
        <v>2357.4401847992194</v>
      </c>
      <c r="AE117" s="212">
        <f t="shared" si="378"/>
        <v>2687.48181067111</v>
      </c>
      <c r="AF117" s="212">
        <f t="shared" si="378"/>
        <v>3063.7292641650661</v>
      </c>
      <c r="AG117" s="212">
        <f t="shared" si="378"/>
        <v>3492.6513611481755</v>
      </c>
      <c r="AH117" s="317">
        <f t="shared" si="370"/>
        <v>22810.349085992453</v>
      </c>
      <c r="AI117" s="212">
        <f t="shared" ref="AI117:AT117" si="379">$E117*AI16</f>
        <v>4040.6343891068796</v>
      </c>
      <c r="AJ117" s="212">
        <f t="shared" si="379"/>
        <v>4363.8851402354294</v>
      </c>
      <c r="AK117" s="212">
        <f t="shared" si="379"/>
        <v>4712.9959514542652</v>
      </c>
      <c r="AL117" s="212">
        <f t="shared" si="379"/>
        <v>5090.0356275706063</v>
      </c>
      <c r="AM117" s="212">
        <f t="shared" si="379"/>
        <v>5497.2384777762545</v>
      </c>
      <c r="AN117" s="212">
        <f t="shared" si="379"/>
        <v>5937.0175559983554</v>
      </c>
      <c r="AO117" s="212">
        <f t="shared" si="379"/>
        <v>6411.9789604782236</v>
      </c>
      <c r="AP117" s="212">
        <f t="shared" si="379"/>
        <v>6924.9372773164823</v>
      </c>
      <c r="AQ117" s="212">
        <f t="shared" si="379"/>
        <v>7478.9322595018029</v>
      </c>
      <c r="AR117" s="212">
        <f t="shared" si="379"/>
        <v>8077.246840261947</v>
      </c>
      <c r="AS117" s="212">
        <f t="shared" si="379"/>
        <v>8723.4265874829034</v>
      </c>
      <c r="AT117" s="212">
        <f t="shared" si="379"/>
        <v>9421.3007144815365</v>
      </c>
      <c r="AU117" s="317">
        <f t="shared" si="372"/>
        <v>76679.629781664684</v>
      </c>
      <c r="AV117" s="212">
        <f t="shared" ref="AV117:BG117" si="380">$F117*AV16</f>
        <v>12226.964067254141</v>
      </c>
      <c r="AW117" s="212">
        <f t="shared" si="380"/>
        <v>13205.121192634475</v>
      </c>
      <c r="AX117" s="212">
        <f t="shared" si="380"/>
        <v>14261.530888045232</v>
      </c>
      <c r="AY117" s="212">
        <f t="shared" si="380"/>
        <v>15402.453359088853</v>
      </c>
      <c r="AZ117" s="212">
        <f t="shared" si="380"/>
        <v>16634.649627815961</v>
      </c>
      <c r="BA117" s="212">
        <f t="shared" si="380"/>
        <v>17965.421598041237</v>
      </c>
      <c r="BB117" s="212">
        <f t="shared" si="380"/>
        <v>19402.655325884538</v>
      </c>
      <c r="BC117" s="212">
        <f t="shared" si="380"/>
        <v>20954.867751955298</v>
      </c>
      <c r="BD117" s="212">
        <f t="shared" si="380"/>
        <v>22631.257172111731</v>
      </c>
      <c r="BE117" s="212">
        <f t="shared" si="380"/>
        <v>24441.757745880666</v>
      </c>
      <c r="BF117" s="212">
        <f t="shared" si="380"/>
        <v>26397.098365551126</v>
      </c>
      <c r="BG117" s="212">
        <f t="shared" si="380"/>
        <v>28508.866234795216</v>
      </c>
      <c r="BH117" s="317">
        <f t="shared" si="374"/>
        <v>232032.64332905848</v>
      </c>
      <c r="BI117" s="212">
        <f t="shared" ref="BI117:BT117" si="381">$G117*BI16</f>
        <v>36243.728913812796</v>
      </c>
      <c r="BJ117" s="212">
        <f t="shared" si="381"/>
        <v>39143.227226917821</v>
      </c>
      <c r="BK117" s="212">
        <f t="shared" si="381"/>
        <v>42274.685405071257</v>
      </c>
      <c r="BL117" s="212">
        <f t="shared" si="381"/>
        <v>45656.660237476957</v>
      </c>
      <c r="BM117" s="212">
        <f t="shared" si="381"/>
        <v>49309.193056475124</v>
      </c>
      <c r="BN117" s="212">
        <f t="shared" si="381"/>
        <v>53253.928500993141</v>
      </c>
      <c r="BO117" s="212">
        <f t="shared" si="381"/>
        <v>57514.242781072593</v>
      </c>
      <c r="BP117" s="212">
        <f t="shared" si="381"/>
        <v>62115.382203558409</v>
      </c>
      <c r="BQ117" s="212">
        <f t="shared" si="381"/>
        <v>67084.612779843083</v>
      </c>
      <c r="BR117" s="212">
        <f t="shared" si="381"/>
        <v>72451.381802230535</v>
      </c>
      <c r="BS117" s="212">
        <f t="shared" si="381"/>
        <v>78247.492346408966</v>
      </c>
      <c r="BT117" s="212">
        <f t="shared" si="381"/>
        <v>84507.291734121696</v>
      </c>
      <c r="BU117" s="317">
        <f t="shared" si="376"/>
        <v>687801.82698798238</v>
      </c>
      <c r="BV117" s="416"/>
      <c r="BW117" s="416"/>
      <c r="BX117" s="416"/>
      <c r="BY117" s="416"/>
      <c r="BZ117" s="416"/>
      <c r="CA117" s="416"/>
      <c r="CB117" s="416"/>
      <c r="CC117" s="416"/>
      <c r="CD117" s="416"/>
      <c r="CE117" s="416"/>
      <c r="CF117" s="416"/>
      <c r="CG117" s="416"/>
      <c r="CH117" s="416"/>
    </row>
    <row r="118" spans="1:256" s="380" customFormat="1" x14ac:dyDescent="0.2">
      <c r="B118" s="398" t="s">
        <v>295</v>
      </c>
      <c r="C118" s="417">
        <v>42.5</v>
      </c>
      <c r="D118" s="417">
        <f>C118*(1+Operations!$C$4)</f>
        <v>43.774999999999999</v>
      </c>
      <c r="E118" s="417">
        <f>D118*(1+Operations!$C$4)</f>
        <v>45.088250000000002</v>
      </c>
      <c r="F118" s="417">
        <f>E118*(1+Operations!$C$4)</f>
        <v>46.440897500000005</v>
      </c>
      <c r="G118" s="417">
        <f>F118*(1+Operations!$C$4)</f>
        <v>47.834124425000006</v>
      </c>
      <c r="H118" s="413" t="s">
        <v>264</v>
      </c>
      <c r="I118" s="212">
        <f t="shared" ref="I118:T118" si="382">$C118*I17</f>
        <v>136</v>
      </c>
      <c r="J118" s="212">
        <f t="shared" si="382"/>
        <v>152.32000000000002</v>
      </c>
      <c r="K118" s="212">
        <f t="shared" si="382"/>
        <v>170.59840000000003</v>
      </c>
      <c r="L118" s="212">
        <f t="shared" si="382"/>
        <v>191.07020800000006</v>
      </c>
      <c r="M118" s="212">
        <f t="shared" si="382"/>
        <v>213.99863296000012</v>
      </c>
      <c r="N118" s="212">
        <f t="shared" si="382"/>
        <v>239.67846891520011</v>
      </c>
      <c r="O118" s="212">
        <f t="shared" si="382"/>
        <v>268.4398851850242</v>
      </c>
      <c r="P118" s="212">
        <f t="shared" si="382"/>
        <v>300.6526714072271</v>
      </c>
      <c r="Q118" s="212">
        <f t="shared" si="382"/>
        <v>336.73099197609434</v>
      </c>
      <c r="R118" s="212">
        <f t="shared" si="382"/>
        <v>377.1387110132257</v>
      </c>
      <c r="S118" s="212">
        <f t="shared" si="382"/>
        <v>422.3953563348129</v>
      </c>
      <c r="T118" s="212">
        <f t="shared" si="382"/>
        <v>473.08279909499049</v>
      </c>
      <c r="U118" s="317">
        <f t="shared" si="368"/>
        <v>3282.1061248865749</v>
      </c>
      <c r="V118" s="212">
        <f t="shared" ref="V118:AG118" si="383">$D118*V17</f>
        <v>511.63904722123215</v>
      </c>
      <c r="W118" s="212">
        <f t="shared" si="383"/>
        <v>573.03573288778023</v>
      </c>
      <c r="X118" s="212">
        <f t="shared" si="383"/>
        <v>641.80002083431373</v>
      </c>
      <c r="Y118" s="212">
        <f t="shared" si="383"/>
        <v>718.81602333443152</v>
      </c>
      <c r="Z118" s="212">
        <f t="shared" si="383"/>
        <v>805.07394613456336</v>
      </c>
      <c r="AA118" s="212">
        <f t="shared" si="383"/>
        <v>901.68281967071096</v>
      </c>
      <c r="AB118" s="212">
        <f t="shared" si="383"/>
        <v>1027.9184144246108</v>
      </c>
      <c r="AC118" s="212">
        <f t="shared" si="383"/>
        <v>1171.8269924440563</v>
      </c>
      <c r="AD118" s="212">
        <f t="shared" si="383"/>
        <v>1335.8827713862242</v>
      </c>
      <c r="AE118" s="212">
        <f t="shared" si="383"/>
        <v>1522.9063593802955</v>
      </c>
      <c r="AF118" s="212">
        <f t="shared" si="383"/>
        <v>1736.1132496935375</v>
      </c>
      <c r="AG118" s="212">
        <f t="shared" si="383"/>
        <v>1979.1691046506328</v>
      </c>
      <c r="AH118" s="317">
        <f t="shared" si="370"/>
        <v>12925.864482062389</v>
      </c>
      <c r="AI118" s="212">
        <f t="shared" ref="AI118:AT118" si="384">$E118*AI17</f>
        <v>2289.6928204938986</v>
      </c>
      <c r="AJ118" s="212">
        <f t="shared" si="384"/>
        <v>2472.8682461334106</v>
      </c>
      <c r="AK118" s="212">
        <f t="shared" si="384"/>
        <v>2670.6977058240841</v>
      </c>
      <c r="AL118" s="212">
        <f t="shared" si="384"/>
        <v>2884.3535222900105</v>
      </c>
      <c r="AM118" s="212">
        <f t="shared" si="384"/>
        <v>3115.1018040732115</v>
      </c>
      <c r="AN118" s="212">
        <f t="shared" si="384"/>
        <v>3364.3099483990682</v>
      </c>
      <c r="AO118" s="212">
        <f t="shared" si="384"/>
        <v>3633.4547442709941</v>
      </c>
      <c r="AP118" s="212">
        <f t="shared" si="384"/>
        <v>3924.1311238126736</v>
      </c>
      <c r="AQ118" s="212">
        <f t="shared" si="384"/>
        <v>4238.0616137176885</v>
      </c>
      <c r="AR118" s="212">
        <f t="shared" si="384"/>
        <v>4577.1065428151032</v>
      </c>
      <c r="AS118" s="212">
        <f t="shared" si="384"/>
        <v>4943.2750662403123</v>
      </c>
      <c r="AT118" s="212">
        <f t="shared" si="384"/>
        <v>5338.7370715395382</v>
      </c>
      <c r="AU118" s="317">
        <f t="shared" si="372"/>
        <v>43451.790209609993</v>
      </c>
      <c r="AV118" s="212">
        <f t="shared" ref="AV118:BG118" si="385">$F118*AV17</f>
        <v>6928.612971444014</v>
      </c>
      <c r="AW118" s="212">
        <f t="shared" si="385"/>
        <v>7482.9020091595366</v>
      </c>
      <c r="AX118" s="212">
        <f t="shared" si="385"/>
        <v>8081.5341698922994</v>
      </c>
      <c r="AY118" s="212">
        <f t="shared" si="385"/>
        <v>8728.0569034836844</v>
      </c>
      <c r="AZ118" s="212">
        <f t="shared" si="385"/>
        <v>9426.3014557623792</v>
      </c>
      <c r="BA118" s="212">
        <f t="shared" si="385"/>
        <v>10180.40557222337</v>
      </c>
      <c r="BB118" s="212">
        <f t="shared" si="385"/>
        <v>10994.838018001237</v>
      </c>
      <c r="BC118" s="212">
        <f t="shared" si="385"/>
        <v>11874.425059441337</v>
      </c>
      <c r="BD118" s="212">
        <f t="shared" si="385"/>
        <v>12824.379064196648</v>
      </c>
      <c r="BE118" s="212">
        <f t="shared" si="385"/>
        <v>13850.329389332379</v>
      </c>
      <c r="BF118" s="212">
        <f t="shared" si="385"/>
        <v>14958.355740478972</v>
      </c>
      <c r="BG118" s="212">
        <f t="shared" si="385"/>
        <v>16155.024199717291</v>
      </c>
      <c r="BH118" s="317">
        <f t="shared" si="374"/>
        <v>131485.16455313313</v>
      </c>
      <c r="BI118" s="212">
        <f t="shared" ref="BI118:BT118" si="386">$G118*BI17</f>
        <v>20538.113051160584</v>
      </c>
      <c r="BJ118" s="212">
        <f t="shared" si="386"/>
        <v>22181.162095253436</v>
      </c>
      <c r="BK118" s="212">
        <f t="shared" si="386"/>
        <v>23955.655062873713</v>
      </c>
      <c r="BL118" s="212">
        <f t="shared" si="386"/>
        <v>25872.107467903614</v>
      </c>
      <c r="BM118" s="212">
        <f t="shared" si="386"/>
        <v>27941.876065335906</v>
      </c>
      <c r="BN118" s="212">
        <f t="shared" si="386"/>
        <v>30177.226150562783</v>
      </c>
      <c r="BO118" s="212">
        <f t="shared" si="386"/>
        <v>32591.404242607805</v>
      </c>
      <c r="BP118" s="212">
        <f t="shared" si="386"/>
        <v>35198.716582016437</v>
      </c>
      <c r="BQ118" s="212">
        <f t="shared" si="386"/>
        <v>38014.613908577747</v>
      </c>
      <c r="BR118" s="212">
        <f t="shared" si="386"/>
        <v>41055.783021263975</v>
      </c>
      <c r="BS118" s="212">
        <f t="shared" si="386"/>
        <v>44340.245662965091</v>
      </c>
      <c r="BT118" s="212">
        <f t="shared" si="386"/>
        <v>47887.465316002301</v>
      </c>
      <c r="BU118" s="317">
        <f t="shared" si="376"/>
        <v>389754.36862652341</v>
      </c>
      <c r="BV118" s="416"/>
      <c r="BW118" s="416"/>
      <c r="BX118" s="416"/>
      <c r="BY118" s="416"/>
      <c r="BZ118" s="416"/>
      <c r="CA118" s="416"/>
      <c r="CB118" s="416"/>
      <c r="CC118" s="416"/>
      <c r="CD118" s="416"/>
      <c r="CE118" s="416"/>
      <c r="CF118" s="416"/>
      <c r="CG118" s="416"/>
      <c r="CH118" s="416"/>
    </row>
    <row r="119" spans="1:256" s="380" customFormat="1" x14ac:dyDescent="0.2">
      <c r="B119" s="398" t="s">
        <v>296</v>
      </c>
      <c r="C119" s="417">
        <v>275</v>
      </c>
      <c r="D119" s="417">
        <f>C119*(1+Operations!$C$4)</f>
        <v>283.25</v>
      </c>
      <c r="E119" s="417">
        <f>D119*(1+Operations!$C$4)</f>
        <v>291.7475</v>
      </c>
      <c r="F119" s="417">
        <f>E119*(1+Operations!$C$4)</f>
        <v>300.49992500000002</v>
      </c>
      <c r="G119" s="417">
        <f>F119*(1+Operations!$C$4)</f>
        <v>309.51492275000004</v>
      </c>
      <c r="H119" s="413" t="s">
        <v>264</v>
      </c>
      <c r="I119" s="212">
        <f t="shared" ref="I119:T119" si="387">$C119*I18</f>
        <v>440</v>
      </c>
      <c r="J119" s="212">
        <f t="shared" si="387"/>
        <v>492.80000000000007</v>
      </c>
      <c r="K119" s="212">
        <f t="shared" si="387"/>
        <v>551.93600000000015</v>
      </c>
      <c r="L119" s="212">
        <f t="shared" si="387"/>
        <v>618.16832000000022</v>
      </c>
      <c r="M119" s="212">
        <f t="shared" si="387"/>
        <v>692.34851840000033</v>
      </c>
      <c r="N119" s="212">
        <f t="shared" si="387"/>
        <v>775.43034060800039</v>
      </c>
      <c r="O119" s="212">
        <f t="shared" si="387"/>
        <v>868.4819814809606</v>
      </c>
      <c r="P119" s="212">
        <f t="shared" si="387"/>
        <v>972.69981925867592</v>
      </c>
      <c r="Q119" s="212">
        <f t="shared" si="387"/>
        <v>1089.423797569717</v>
      </c>
      <c r="R119" s="212">
        <f t="shared" si="387"/>
        <v>1220.1546532780833</v>
      </c>
      <c r="S119" s="212">
        <f t="shared" si="387"/>
        <v>1366.5732116714535</v>
      </c>
      <c r="T119" s="212">
        <f t="shared" si="387"/>
        <v>1530.5619970720281</v>
      </c>
      <c r="U119" s="317">
        <f t="shared" si="368"/>
        <v>10618.578639338921</v>
      </c>
      <c r="V119" s="212">
        <f t="shared" ref="V119:AG119" si="388">$D119*V18</f>
        <v>1765.6563198222916</v>
      </c>
      <c r="W119" s="212">
        <f t="shared" si="388"/>
        <v>1977.5350782009668</v>
      </c>
      <c r="X119" s="212">
        <f t="shared" si="388"/>
        <v>2214.8392875850827</v>
      </c>
      <c r="Y119" s="212">
        <f t="shared" si="388"/>
        <v>2480.6200020952929</v>
      </c>
      <c r="Z119" s="212">
        <f t="shared" si="388"/>
        <v>2778.2944023467289</v>
      </c>
      <c r="AA119" s="212">
        <f t="shared" si="388"/>
        <v>3111.6897306283358</v>
      </c>
      <c r="AB119" s="212">
        <f t="shared" si="388"/>
        <v>3547.3262929163038</v>
      </c>
      <c r="AC119" s="212">
        <f t="shared" si="388"/>
        <v>4043.9519739245861</v>
      </c>
      <c r="AD119" s="212">
        <f t="shared" si="388"/>
        <v>4610.1052502740295</v>
      </c>
      <c r="AE119" s="212">
        <f t="shared" si="388"/>
        <v>5255.5199853123941</v>
      </c>
      <c r="AF119" s="212">
        <f t="shared" si="388"/>
        <v>5991.292783256129</v>
      </c>
      <c r="AG119" s="212">
        <f t="shared" si="388"/>
        <v>6830.0737729119883</v>
      </c>
      <c r="AH119" s="317">
        <f t="shared" si="370"/>
        <v>44606.904879274123</v>
      </c>
      <c r="AI119" s="212">
        <f t="shared" ref="AI119:AT119" si="389">$E119*AI18</f>
        <v>7977.6627682366598</v>
      </c>
      <c r="AJ119" s="212">
        <f t="shared" si="389"/>
        <v>8615.875789695594</v>
      </c>
      <c r="AK119" s="212">
        <f t="shared" si="389"/>
        <v>9305.1458528712428</v>
      </c>
      <c r="AL119" s="212">
        <f t="shared" si="389"/>
        <v>10049.557521100942</v>
      </c>
      <c r="AM119" s="212">
        <f t="shared" si="389"/>
        <v>10853.522122789018</v>
      </c>
      <c r="AN119" s="212">
        <f t="shared" si="389"/>
        <v>11721.803892612139</v>
      </c>
      <c r="AO119" s="212">
        <f t="shared" si="389"/>
        <v>12659.54820402111</v>
      </c>
      <c r="AP119" s="212">
        <f t="shared" si="389"/>
        <v>13672.312060342801</v>
      </c>
      <c r="AQ119" s="212">
        <f t="shared" si="389"/>
        <v>14766.097025170227</v>
      </c>
      <c r="AR119" s="212">
        <f t="shared" si="389"/>
        <v>15947.384787183846</v>
      </c>
      <c r="AS119" s="212">
        <f t="shared" si="389"/>
        <v>17223.175570158553</v>
      </c>
      <c r="AT119" s="212">
        <f t="shared" si="389"/>
        <v>18601.029615771244</v>
      </c>
      <c r="AU119" s="317">
        <f t="shared" si="372"/>
        <v>151393.11520995339</v>
      </c>
      <c r="AV119" s="212">
        <f t="shared" ref="AV119:BG119" si="390">$F119*AV18</f>
        <v>24140.416235347922</v>
      </c>
      <c r="AW119" s="212">
        <f t="shared" si="390"/>
        <v>26071.649534175758</v>
      </c>
      <c r="AX119" s="212">
        <f t="shared" si="390"/>
        <v>28157.38149690982</v>
      </c>
      <c r="AY119" s="212">
        <f t="shared" si="390"/>
        <v>30409.972016662607</v>
      </c>
      <c r="AZ119" s="212">
        <f t="shared" si="390"/>
        <v>32842.769777995614</v>
      </c>
      <c r="BA119" s="212">
        <f t="shared" si="390"/>
        <v>35470.191360235265</v>
      </c>
      <c r="BB119" s="212">
        <f t="shared" si="390"/>
        <v>38307.806669054087</v>
      </c>
      <c r="BC119" s="212">
        <f t="shared" si="390"/>
        <v>41372.431202578417</v>
      </c>
      <c r="BD119" s="212">
        <f t="shared" si="390"/>
        <v>44682.225698784699</v>
      </c>
      <c r="BE119" s="212">
        <f t="shared" si="390"/>
        <v>48256.803754687477</v>
      </c>
      <c r="BF119" s="212">
        <f t="shared" si="390"/>
        <v>52117.348055062481</v>
      </c>
      <c r="BG119" s="212">
        <f t="shared" si="390"/>
        <v>56286.73589946748</v>
      </c>
      <c r="BH119" s="317">
        <f t="shared" si="374"/>
        <v>458115.73170096165</v>
      </c>
      <c r="BI119" s="212">
        <f t="shared" ref="BI119:BT119" si="391">$G119*BI18</f>
        <v>71558.131445220148</v>
      </c>
      <c r="BJ119" s="212">
        <f t="shared" si="391"/>
        <v>77282.781960837761</v>
      </c>
      <c r="BK119" s="212">
        <f t="shared" si="391"/>
        <v>83465.404517704796</v>
      </c>
      <c r="BL119" s="212">
        <f t="shared" si="391"/>
        <v>90142.636879121201</v>
      </c>
      <c r="BM119" s="212">
        <f t="shared" si="391"/>
        <v>97354.047829450908</v>
      </c>
      <c r="BN119" s="212">
        <f t="shared" si="391"/>
        <v>105142.37165580699</v>
      </c>
      <c r="BO119" s="212">
        <f t="shared" si="391"/>
        <v>113553.76138827154</v>
      </c>
      <c r="BP119" s="212">
        <f t="shared" si="391"/>
        <v>122638.06229933328</v>
      </c>
      <c r="BQ119" s="212">
        <f t="shared" si="391"/>
        <v>132449.10728327994</v>
      </c>
      <c r="BR119" s="212">
        <f t="shared" si="391"/>
        <v>143045.03586594234</v>
      </c>
      <c r="BS119" s="212">
        <f t="shared" si="391"/>
        <v>154488.63873521774</v>
      </c>
      <c r="BT119" s="212">
        <f t="shared" si="391"/>
        <v>166847.72983403518</v>
      </c>
      <c r="BU119" s="317">
        <f t="shared" si="376"/>
        <v>1357967.7096942218</v>
      </c>
      <c r="BV119" s="416"/>
      <c r="BW119" s="416"/>
      <c r="BX119" s="416"/>
      <c r="BY119" s="416"/>
      <c r="BZ119" s="416"/>
      <c r="CA119" s="416"/>
      <c r="CB119" s="416"/>
      <c r="CC119" s="416"/>
      <c r="CD119" s="416"/>
      <c r="CE119" s="416"/>
      <c r="CF119" s="416"/>
      <c r="CG119" s="418"/>
      <c r="CH119" s="416"/>
    </row>
    <row r="120" spans="1:256" s="380" customFormat="1" x14ac:dyDescent="0.2">
      <c r="A120" s="409"/>
      <c r="B120" s="398" t="s">
        <v>293</v>
      </c>
      <c r="C120" s="417">
        <v>152</v>
      </c>
      <c r="D120" s="417">
        <f>C120*(1+Operations!$C$4)</f>
        <v>156.56</v>
      </c>
      <c r="E120" s="417">
        <f>D120*(1+Operations!$C$4)</f>
        <v>161.2568</v>
      </c>
      <c r="F120" s="417">
        <f>E120*(1+Operations!$C$4)</f>
        <v>166.094504</v>
      </c>
      <c r="G120" s="417">
        <f>F120*(1+Operations!$C$4)</f>
        <v>171.07733912</v>
      </c>
      <c r="H120" s="413" t="s">
        <v>264</v>
      </c>
      <c r="I120" s="212">
        <f t="shared" ref="I120:T120" si="392">$C120*I19</f>
        <v>364.8</v>
      </c>
      <c r="J120" s="212">
        <f t="shared" si="392"/>
        <v>408.57600000000002</v>
      </c>
      <c r="K120" s="212">
        <f t="shared" si="392"/>
        <v>457.60512000000006</v>
      </c>
      <c r="L120" s="212">
        <f t="shared" si="392"/>
        <v>512.51773440000011</v>
      </c>
      <c r="M120" s="212">
        <f t="shared" si="392"/>
        <v>574.0198625280002</v>
      </c>
      <c r="N120" s="212">
        <f t="shared" si="392"/>
        <v>642.90224603136016</v>
      </c>
      <c r="O120" s="212">
        <f t="shared" si="392"/>
        <v>720.05051555512352</v>
      </c>
      <c r="P120" s="212">
        <f t="shared" si="392"/>
        <v>806.45657742173853</v>
      </c>
      <c r="Q120" s="212">
        <f t="shared" si="392"/>
        <v>903.23136671234715</v>
      </c>
      <c r="R120" s="212">
        <f t="shared" si="392"/>
        <v>1011.619130717829</v>
      </c>
      <c r="S120" s="212">
        <f t="shared" si="392"/>
        <v>1133.0134264039684</v>
      </c>
      <c r="T120" s="212">
        <f t="shared" si="392"/>
        <v>1268.975037572445</v>
      </c>
      <c r="U120" s="317">
        <f t="shared" si="368"/>
        <v>8803.7670173428123</v>
      </c>
      <c r="V120" s="212">
        <f t="shared" ref="V120:AG120" si="393">$D120*V19</f>
        <v>1341.8988030649416</v>
      </c>
      <c r="W120" s="212">
        <f t="shared" si="393"/>
        <v>1502.9266594327351</v>
      </c>
      <c r="X120" s="212">
        <f t="shared" si="393"/>
        <v>1683.2778585646631</v>
      </c>
      <c r="Y120" s="212">
        <f t="shared" si="393"/>
        <v>1885.2712015924226</v>
      </c>
      <c r="Z120" s="212">
        <f t="shared" si="393"/>
        <v>2111.5037457835138</v>
      </c>
      <c r="AA120" s="212">
        <f t="shared" si="393"/>
        <v>2364.8841952775356</v>
      </c>
      <c r="AB120" s="212">
        <f t="shared" si="393"/>
        <v>2695.9679826163911</v>
      </c>
      <c r="AC120" s="212">
        <f t="shared" si="393"/>
        <v>3073.4035001826855</v>
      </c>
      <c r="AD120" s="212">
        <f t="shared" si="393"/>
        <v>3503.6799902082616</v>
      </c>
      <c r="AE120" s="212">
        <f t="shared" si="393"/>
        <v>3994.1951888374192</v>
      </c>
      <c r="AF120" s="212">
        <f t="shared" si="393"/>
        <v>4553.3825152746585</v>
      </c>
      <c r="AG120" s="212">
        <f t="shared" si="393"/>
        <v>5190.8560674131104</v>
      </c>
      <c r="AH120" s="317">
        <f t="shared" si="370"/>
        <v>33901.247708248338</v>
      </c>
      <c r="AI120" s="212">
        <f t="shared" ref="AI120:AT120" si="394">$E120*AI19</f>
        <v>6299.2454066076489</v>
      </c>
      <c r="AJ120" s="212">
        <f t="shared" si="394"/>
        <v>6803.1850391362605</v>
      </c>
      <c r="AK120" s="212">
        <f t="shared" si="394"/>
        <v>7347.4398422671629</v>
      </c>
      <c r="AL120" s="212">
        <f t="shared" si="394"/>
        <v>7935.2350296485356</v>
      </c>
      <c r="AM120" s="212">
        <f t="shared" si="394"/>
        <v>8570.0538320204178</v>
      </c>
      <c r="AN120" s="212">
        <f t="shared" si="394"/>
        <v>9255.6581385820518</v>
      </c>
      <c r="AO120" s="212">
        <f t="shared" si="394"/>
        <v>9996.1107896686153</v>
      </c>
      <c r="AP120" s="212">
        <f t="shared" si="394"/>
        <v>10795.799652842106</v>
      </c>
      <c r="AQ120" s="212">
        <f t="shared" si="394"/>
        <v>11659.463625069477</v>
      </c>
      <c r="AR120" s="212">
        <f t="shared" si="394"/>
        <v>12592.220715075036</v>
      </c>
      <c r="AS120" s="212">
        <f t="shared" si="394"/>
        <v>13599.59837228104</v>
      </c>
      <c r="AT120" s="212">
        <f t="shared" si="394"/>
        <v>14687.566242063524</v>
      </c>
      <c r="AU120" s="317">
        <f t="shared" si="372"/>
        <v>119541.57668526187</v>
      </c>
      <c r="AV120" s="212">
        <f t="shared" ref="AV120:BG120" si="395">$F120*AV19</f>
        <v>19061.523468950047</v>
      </c>
      <c r="AW120" s="212">
        <f t="shared" si="395"/>
        <v>20586.445346466051</v>
      </c>
      <c r="AX120" s="212">
        <f t="shared" si="395"/>
        <v>22233.360974183335</v>
      </c>
      <c r="AY120" s="212">
        <f t="shared" si="395"/>
        <v>24012.029852118005</v>
      </c>
      <c r="AZ120" s="212">
        <f t="shared" si="395"/>
        <v>25932.992240287444</v>
      </c>
      <c r="BA120" s="212">
        <f t="shared" si="395"/>
        <v>28007.631619510441</v>
      </c>
      <c r="BB120" s="212">
        <f t="shared" si="395"/>
        <v>30248.242149071277</v>
      </c>
      <c r="BC120" s="212">
        <f t="shared" si="395"/>
        <v>32668.101520996981</v>
      </c>
      <c r="BD120" s="212">
        <f t="shared" si="395"/>
        <v>35281.549642676749</v>
      </c>
      <c r="BE120" s="212">
        <f t="shared" si="395"/>
        <v>38104.073614090885</v>
      </c>
      <c r="BF120" s="212">
        <f t="shared" si="395"/>
        <v>41152.399503218163</v>
      </c>
      <c r="BG120" s="212">
        <f t="shared" si="395"/>
        <v>44444.591463475612</v>
      </c>
      <c r="BH120" s="317">
        <f t="shared" si="374"/>
        <v>361732.94139504497</v>
      </c>
      <c r="BI120" s="212">
        <f t="shared" ref="BI120:BT120" si="396">$G120*BI19</f>
        <v>56503.044050251745</v>
      </c>
      <c r="BJ120" s="212">
        <f t="shared" si="396"/>
        <v>61023.28757427189</v>
      </c>
      <c r="BK120" s="212">
        <f t="shared" si="396"/>
        <v>65905.150580213653</v>
      </c>
      <c r="BL120" s="212">
        <f t="shared" si="396"/>
        <v>71177.562626630752</v>
      </c>
      <c r="BM120" s="212">
        <f t="shared" si="396"/>
        <v>76871.767636761215</v>
      </c>
      <c r="BN120" s="212">
        <f t="shared" si="396"/>
        <v>83021.509047702115</v>
      </c>
      <c r="BO120" s="212">
        <f t="shared" si="396"/>
        <v>89663.229771518279</v>
      </c>
      <c r="BP120" s="212">
        <f t="shared" si="396"/>
        <v>96836.288153239773</v>
      </c>
      <c r="BQ120" s="212">
        <f t="shared" si="396"/>
        <v>104583.19120549895</v>
      </c>
      <c r="BR120" s="212">
        <f t="shared" si="396"/>
        <v>112949.84650193888</v>
      </c>
      <c r="BS120" s="212">
        <f t="shared" si="396"/>
        <v>121985.834222094</v>
      </c>
      <c r="BT120" s="212">
        <f t="shared" si="396"/>
        <v>131744.70095986151</v>
      </c>
      <c r="BU120" s="317">
        <f t="shared" si="376"/>
        <v>1072265.412329983</v>
      </c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8"/>
      <c r="CH120" s="418"/>
      <c r="CI120" s="409"/>
      <c r="CJ120" s="409"/>
      <c r="CK120" s="409"/>
      <c r="CL120" s="409"/>
      <c r="CM120" s="409"/>
      <c r="CN120" s="409"/>
      <c r="CO120" s="409"/>
      <c r="CP120" s="409"/>
      <c r="CQ120" s="409"/>
      <c r="CR120" s="409"/>
      <c r="CS120" s="409"/>
      <c r="CT120" s="409"/>
      <c r="CU120" s="409"/>
      <c r="CV120" s="409"/>
      <c r="CW120" s="409"/>
      <c r="CX120" s="409"/>
      <c r="CY120" s="409"/>
      <c r="CZ120" s="409"/>
      <c r="DA120" s="409"/>
      <c r="DB120" s="409"/>
      <c r="DC120" s="409"/>
      <c r="DD120" s="409"/>
      <c r="DE120" s="409"/>
      <c r="DF120" s="409"/>
      <c r="DG120" s="409"/>
      <c r="DH120" s="409"/>
      <c r="DI120" s="409"/>
      <c r="DJ120" s="409"/>
      <c r="DK120" s="409"/>
      <c r="DL120" s="409"/>
      <c r="DM120" s="409"/>
      <c r="DN120" s="409"/>
      <c r="DO120" s="409"/>
      <c r="DP120" s="409"/>
      <c r="DQ120" s="409"/>
      <c r="DR120" s="409"/>
      <c r="DS120" s="409"/>
      <c r="DT120" s="409"/>
      <c r="DU120" s="409"/>
      <c r="DV120" s="409"/>
      <c r="DW120" s="409"/>
      <c r="DX120" s="409"/>
      <c r="DY120" s="409"/>
      <c r="DZ120" s="409"/>
      <c r="EA120" s="409"/>
      <c r="EB120" s="409"/>
      <c r="EC120" s="409"/>
      <c r="ED120" s="409"/>
      <c r="EE120" s="409"/>
      <c r="EF120" s="409"/>
      <c r="EG120" s="409"/>
      <c r="EH120" s="409"/>
      <c r="EI120" s="409"/>
      <c r="EJ120" s="409"/>
      <c r="EK120" s="409"/>
      <c r="EL120" s="409"/>
      <c r="EM120" s="409"/>
      <c r="EN120" s="409"/>
      <c r="EO120" s="409"/>
      <c r="EP120" s="409"/>
      <c r="EQ120" s="409"/>
      <c r="ER120" s="409"/>
      <c r="ES120" s="409"/>
      <c r="ET120" s="409"/>
      <c r="EU120" s="409"/>
      <c r="EV120" s="409"/>
      <c r="EW120" s="409"/>
      <c r="EX120" s="409"/>
      <c r="EY120" s="409"/>
      <c r="EZ120" s="409"/>
      <c r="FA120" s="409"/>
      <c r="FB120" s="409"/>
      <c r="FC120" s="409"/>
      <c r="FD120" s="409"/>
      <c r="FE120" s="409"/>
      <c r="FF120" s="409"/>
      <c r="FG120" s="409"/>
      <c r="FH120" s="409"/>
      <c r="FI120" s="409"/>
      <c r="FJ120" s="409"/>
      <c r="FK120" s="409"/>
      <c r="FL120" s="409"/>
      <c r="FM120" s="409"/>
      <c r="FN120" s="409"/>
      <c r="FO120" s="409"/>
      <c r="FP120" s="409"/>
      <c r="FQ120" s="409"/>
      <c r="FR120" s="409"/>
      <c r="FS120" s="409"/>
      <c r="FT120" s="409"/>
      <c r="FU120" s="409"/>
      <c r="FV120" s="409"/>
      <c r="FW120" s="409"/>
      <c r="FX120" s="409"/>
      <c r="FY120" s="409"/>
      <c r="FZ120" s="409"/>
      <c r="GA120" s="409"/>
      <c r="GB120" s="409"/>
      <c r="GC120" s="409"/>
      <c r="GD120" s="409"/>
      <c r="GE120" s="409"/>
      <c r="GF120" s="409"/>
      <c r="GG120" s="409"/>
      <c r="GH120" s="409"/>
      <c r="GI120" s="409"/>
      <c r="GJ120" s="409"/>
      <c r="GK120" s="409"/>
      <c r="GL120" s="409"/>
      <c r="GM120" s="409"/>
      <c r="GN120" s="409"/>
      <c r="GO120" s="409"/>
      <c r="GP120" s="409"/>
      <c r="GQ120" s="409"/>
      <c r="GR120" s="409"/>
      <c r="GS120" s="409"/>
      <c r="GT120" s="409"/>
      <c r="GU120" s="409"/>
      <c r="GV120" s="409"/>
      <c r="GW120" s="409"/>
      <c r="GX120" s="409"/>
      <c r="GY120" s="409"/>
      <c r="GZ120" s="409"/>
      <c r="HA120" s="409"/>
      <c r="HB120" s="409"/>
      <c r="HC120" s="409"/>
      <c r="HD120" s="409"/>
      <c r="HE120" s="409"/>
      <c r="HF120" s="409"/>
      <c r="HG120" s="409"/>
      <c r="HH120" s="409"/>
      <c r="HI120" s="409"/>
      <c r="HJ120" s="409"/>
      <c r="HK120" s="409"/>
      <c r="HL120" s="409"/>
      <c r="HM120" s="409"/>
      <c r="HN120" s="409"/>
      <c r="HO120" s="409"/>
      <c r="HP120" s="409"/>
      <c r="HQ120" s="409"/>
      <c r="HR120" s="409"/>
      <c r="HS120" s="409"/>
      <c r="HT120" s="409"/>
      <c r="HU120" s="409"/>
      <c r="HV120" s="409"/>
      <c r="HW120" s="409"/>
      <c r="HX120" s="409"/>
      <c r="HY120" s="409"/>
      <c r="HZ120" s="409"/>
      <c r="IA120" s="409"/>
      <c r="IB120" s="409"/>
      <c r="IC120" s="409"/>
      <c r="ID120" s="409"/>
      <c r="IE120" s="409"/>
      <c r="IF120" s="409"/>
      <c r="IG120" s="409"/>
      <c r="IH120" s="409"/>
      <c r="II120" s="409"/>
      <c r="IJ120" s="409"/>
      <c r="IK120" s="409"/>
      <c r="IL120" s="409"/>
      <c r="IM120" s="409"/>
      <c r="IN120" s="409"/>
      <c r="IO120" s="409"/>
      <c r="IP120" s="409"/>
      <c r="IQ120" s="409"/>
      <c r="IR120" s="409"/>
      <c r="IS120" s="409"/>
      <c r="IT120" s="409"/>
      <c r="IU120" s="409"/>
      <c r="IV120" s="409"/>
    </row>
    <row r="121" spans="1:256" s="380" customFormat="1" x14ac:dyDescent="0.2">
      <c r="A121" s="409"/>
      <c r="B121" s="398" t="s">
        <v>294</v>
      </c>
      <c r="C121" s="417">
        <v>80</v>
      </c>
      <c r="D121" s="417">
        <f>C121*(1+Operations!$C$4)</f>
        <v>82.4</v>
      </c>
      <c r="E121" s="417">
        <f>D121*(1+Operations!$C$4)</f>
        <v>84.872000000000014</v>
      </c>
      <c r="F121" s="417">
        <f>E121*(1+Operations!$C$4)</f>
        <v>87.418160000000015</v>
      </c>
      <c r="G121" s="417">
        <f>F121*(1+Operations!$C$4)</f>
        <v>90.040704800000015</v>
      </c>
      <c r="H121" s="413" t="s">
        <v>264</v>
      </c>
      <c r="I121" s="212">
        <f t="shared" ref="I121:T121" si="397">$C121*I20</f>
        <v>192</v>
      </c>
      <c r="J121" s="212">
        <f t="shared" si="397"/>
        <v>215.04000000000002</v>
      </c>
      <c r="K121" s="212">
        <f t="shared" si="397"/>
        <v>240.84480000000002</v>
      </c>
      <c r="L121" s="212">
        <f t="shared" si="397"/>
        <v>269.74617600000005</v>
      </c>
      <c r="M121" s="212">
        <f t="shared" si="397"/>
        <v>302.11571712000011</v>
      </c>
      <c r="N121" s="212">
        <f t="shared" si="397"/>
        <v>338.36960317440008</v>
      </c>
      <c r="O121" s="212">
        <f t="shared" si="397"/>
        <v>378.97395555532819</v>
      </c>
      <c r="P121" s="212">
        <f t="shared" si="397"/>
        <v>424.45083022196764</v>
      </c>
      <c r="Q121" s="212">
        <f t="shared" si="397"/>
        <v>475.38492984860375</v>
      </c>
      <c r="R121" s="212">
        <f t="shared" si="397"/>
        <v>532.43112143043629</v>
      </c>
      <c r="S121" s="212">
        <f t="shared" si="397"/>
        <v>596.32285600208866</v>
      </c>
      <c r="T121" s="212">
        <f t="shared" si="397"/>
        <v>667.8815987223395</v>
      </c>
      <c r="U121" s="317">
        <f t="shared" si="368"/>
        <v>4633.5615880751648</v>
      </c>
      <c r="V121" s="212">
        <f t="shared" ref="V121:AG121" si="398">$D121*V20</f>
        <v>706.2625279289166</v>
      </c>
      <c r="W121" s="212">
        <f t="shared" si="398"/>
        <v>791.0140312803868</v>
      </c>
      <c r="X121" s="212">
        <f t="shared" si="398"/>
        <v>885.93571503403325</v>
      </c>
      <c r="Y121" s="212">
        <f t="shared" si="398"/>
        <v>992.24800083811726</v>
      </c>
      <c r="Z121" s="212">
        <f t="shared" si="398"/>
        <v>1111.3177609386917</v>
      </c>
      <c r="AA121" s="212">
        <f t="shared" si="398"/>
        <v>1244.6758922513345</v>
      </c>
      <c r="AB121" s="212">
        <f t="shared" si="398"/>
        <v>1418.9305171665217</v>
      </c>
      <c r="AC121" s="212">
        <f t="shared" si="398"/>
        <v>1617.5807895698347</v>
      </c>
      <c r="AD121" s="212">
        <f t="shared" si="398"/>
        <v>1844.0421001096115</v>
      </c>
      <c r="AE121" s="212">
        <f t="shared" si="398"/>
        <v>2102.2079941249576</v>
      </c>
      <c r="AF121" s="212">
        <f t="shared" si="398"/>
        <v>2396.5171133024519</v>
      </c>
      <c r="AG121" s="212">
        <f t="shared" si="398"/>
        <v>2732.0295091647949</v>
      </c>
      <c r="AH121" s="317">
        <f t="shared" si="370"/>
        <v>17842.761951709654</v>
      </c>
      <c r="AI121" s="212">
        <f t="shared" ref="AI121:AT121" si="399">$E121*AI20</f>
        <v>3315.3923192671841</v>
      </c>
      <c r="AJ121" s="212">
        <f t="shared" si="399"/>
        <v>3580.6237048085591</v>
      </c>
      <c r="AK121" s="212">
        <f t="shared" si="399"/>
        <v>3867.073601193244</v>
      </c>
      <c r="AL121" s="212">
        <f t="shared" si="399"/>
        <v>4176.439489288704</v>
      </c>
      <c r="AM121" s="212">
        <f t="shared" si="399"/>
        <v>4510.5546484318002</v>
      </c>
      <c r="AN121" s="212">
        <f t="shared" si="399"/>
        <v>4871.399020306344</v>
      </c>
      <c r="AO121" s="212">
        <f t="shared" si="399"/>
        <v>5261.1109419308514</v>
      </c>
      <c r="AP121" s="212">
        <f t="shared" si="399"/>
        <v>5681.9998172853202</v>
      </c>
      <c r="AQ121" s="212">
        <f t="shared" si="399"/>
        <v>6136.5598026681464</v>
      </c>
      <c r="AR121" s="212">
        <f t="shared" si="399"/>
        <v>6627.4845868815992</v>
      </c>
      <c r="AS121" s="212">
        <f t="shared" si="399"/>
        <v>7157.683353832128</v>
      </c>
      <c r="AT121" s="212">
        <f t="shared" si="399"/>
        <v>7730.2980221386988</v>
      </c>
      <c r="AU121" s="317">
        <f t="shared" si="372"/>
        <v>62916.619308032583</v>
      </c>
      <c r="AV121" s="212">
        <f t="shared" ref="AV121:BG121" si="400">$F121*AV20</f>
        <v>10032.380773131605</v>
      </c>
      <c r="AW121" s="212">
        <f t="shared" si="400"/>
        <v>10834.971234982133</v>
      </c>
      <c r="AX121" s="212">
        <f t="shared" si="400"/>
        <v>11701.768933780704</v>
      </c>
      <c r="AY121" s="212">
        <f t="shared" si="400"/>
        <v>12637.910448483162</v>
      </c>
      <c r="AZ121" s="212">
        <f t="shared" si="400"/>
        <v>13648.943284361814</v>
      </c>
      <c r="BA121" s="212">
        <f t="shared" si="400"/>
        <v>14740.85874711076</v>
      </c>
      <c r="BB121" s="212">
        <f t="shared" si="400"/>
        <v>15920.127446879622</v>
      </c>
      <c r="BC121" s="212">
        <f t="shared" si="400"/>
        <v>17193.737642629992</v>
      </c>
      <c r="BD121" s="212">
        <f t="shared" si="400"/>
        <v>18569.236654040396</v>
      </c>
      <c r="BE121" s="212">
        <f t="shared" si="400"/>
        <v>20054.775586363627</v>
      </c>
      <c r="BF121" s="212">
        <f t="shared" si="400"/>
        <v>21659.15763327272</v>
      </c>
      <c r="BG121" s="212">
        <f t="shared" si="400"/>
        <v>23391.890243934537</v>
      </c>
      <c r="BH121" s="317">
        <f t="shared" si="374"/>
        <v>190385.75862897106</v>
      </c>
      <c r="BI121" s="212">
        <f t="shared" ref="BI121:BT121" si="401">$G121*BI20</f>
        <v>29738.444236974607</v>
      </c>
      <c r="BJ121" s="212">
        <f t="shared" si="401"/>
        <v>32117.519775932578</v>
      </c>
      <c r="BK121" s="212">
        <f t="shared" si="401"/>
        <v>34686.921358007188</v>
      </c>
      <c r="BL121" s="212">
        <f t="shared" si="401"/>
        <v>37461.875066647772</v>
      </c>
      <c r="BM121" s="212">
        <f t="shared" si="401"/>
        <v>40458.825071979591</v>
      </c>
      <c r="BN121" s="212">
        <f t="shared" si="401"/>
        <v>43695.531077737964</v>
      </c>
      <c r="BO121" s="212">
        <f t="shared" si="401"/>
        <v>47191.173563956996</v>
      </c>
      <c r="BP121" s="212">
        <f t="shared" si="401"/>
        <v>50966.467449073571</v>
      </c>
      <c r="BQ121" s="212">
        <f t="shared" si="401"/>
        <v>55043.784844999456</v>
      </c>
      <c r="BR121" s="212">
        <f t="shared" si="401"/>
        <v>59447.287632599415</v>
      </c>
      <c r="BS121" s="212">
        <f t="shared" si="401"/>
        <v>64203.070643207378</v>
      </c>
      <c r="BT121" s="212">
        <f t="shared" si="401"/>
        <v>69339.316294663964</v>
      </c>
      <c r="BU121" s="317">
        <f t="shared" si="376"/>
        <v>564350.21701578039</v>
      </c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8"/>
      <c r="CG121" s="418"/>
      <c r="CH121" s="418"/>
      <c r="CI121" s="409"/>
      <c r="CJ121" s="409"/>
      <c r="CK121" s="409"/>
      <c r="CL121" s="409"/>
      <c r="CM121" s="409"/>
      <c r="CN121" s="409"/>
      <c r="CO121" s="409"/>
      <c r="CP121" s="409"/>
      <c r="CQ121" s="409"/>
      <c r="CR121" s="409"/>
      <c r="CS121" s="409"/>
      <c r="CT121" s="409"/>
      <c r="CU121" s="409"/>
      <c r="CV121" s="409"/>
      <c r="CW121" s="409"/>
      <c r="CX121" s="409"/>
      <c r="CY121" s="409"/>
      <c r="CZ121" s="409"/>
      <c r="DA121" s="409"/>
      <c r="DB121" s="409"/>
      <c r="DC121" s="409"/>
      <c r="DD121" s="409"/>
      <c r="DE121" s="409"/>
      <c r="DF121" s="409"/>
      <c r="DG121" s="409"/>
      <c r="DH121" s="409"/>
      <c r="DI121" s="409"/>
      <c r="DJ121" s="409"/>
      <c r="DK121" s="409"/>
      <c r="DL121" s="409"/>
      <c r="DM121" s="409"/>
      <c r="DN121" s="409"/>
      <c r="DO121" s="409"/>
      <c r="DP121" s="409"/>
      <c r="DQ121" s="409"/>
      <c r="DR121" s="409"/>
      <c r="DS121" s="409"/>
      <c r="DT121" s="409"/>
      <c r="DU121" s="409"/>
      <c r="DV121" s="409"/>
      <c r="DW121" s="409"/>
      <c r="DX121" s="409"/>
      <c r="DY121" s="409"/>
      <c r="DZ121" s="409"/>
      <c r="EA121" s="409"/>
      <c r="EB121" s="409"/>
      <c r="EC121" s="409"/>
      <c r="ED121" s="409"/>
      <c r="EE121" s="409"/>
      <c r="EF121" s="409"/>
      <c r="EG121" s="409"/>
      <c r="EH121" s="409"/>
      <c r="EI121" s="409"/>
      <c r="EJ121" s="409"/>
      <c r="EK121" s="409"/>
      <c r="EL121" s="409"/>
      <c r="EM121" s="409"/>
      <c r="EN121" s="409"/>
      <c r="EO121" s="409"/>
      <c r="EP121" s="409"/>
      <c r="EQ121" s="409"/>
      <c r="ER121" s="409"/>
      <c r="ES121" s="409"/>
      <c r="ET121" s="409"/>
      <c r="EU121" s="409"/>
      <c r="EV121" s="409"/>
      <c r="EW121" s="409"/>
      <c r="EX121" s="409"/>
      <c r="EY121" s="409"/>
      <c r="EZ121" s="409"/>
      <c r="FA121" s="409"/>
      <c r="FB121" s="409"/>
      <c r="FC121" s="409"/>
      <c r="FD121" s="409"/>
      <c r="FE121" s="409"/>
      <c r="FF121" s="409"/>
      <c r="FG121" s="409"/>
      <c r="FH121" s="409"/>
      <c r="FI121" s="409"/>
      <c r="FJ121" s="409"/>
      <c r="FK121" s="409"/>
      <c r="FL121" s="409"/>
      <c r="FM121" s="409"/>
      <c r="FN121" s="409"/>
      <c r="FO121" s="409"/>
      <c r="FP121" s="409"/>
      <c r="FQ121" s="409"/>
      <c r="FR121" s="409"/>
      <c r="FS121" s="409"/>
      <c r="FT121" s="409"/>
      <c r="FU121" s="409"/>
      <c r="FV121" s="409"/>
      <c r="FW121" s="409"/>
      <c r="FX121" s="409"/>
      <c r="FY121" s="409"/>
      <c r="FZ121" s="409"/>
      <c r="GA121" s="409"/>
      <c r="GB121" s="409"/>
      <c r="GC121" s="409"/>
      <c r="GD121" s="409"/>
      <c r="GE121" s="409"/>
      <c r="GF121" s="409"/>
      <c r="GG121" s="409"/>
      <c r="GH121" s="409"/>
      <c r="GI121" s="409"/>
      <c r="GJ121" s="409"/>
      <c r="GK121" s="409"/>
      <c r="GL121" s="409"/>
      <c r="GM121" s="409"/>
      <c r="GN121" s="409"/>
      <c r="GO121" s="409"/>
      <c r="GP121" s="409"/>
      <c r="GQ121" s="409"/>
      <c r="GR121" s="409"/>
      <c r="GS121" s="409"/>
      <c r="GT121" s="409"/>
      <c r="GU121" s="409"/>
      <c r="GV121" s="409"/>
      <c r="GW121" s="409"/>
      <c r="GX121" s="409"/>
      <c r="GY121" s="409"/>
      <c r="GZ121" s="409"/>
      <c r="HA121" s="409"/>
      <c r="HB121" s="409"/>
      <c r="HC121" s="409"/>
      <c r="HD121" s="409"/>
      <c r="HE121" s="409"/>
      <c r="HF121" s="409"/>
      <c r="HG121" s="409"/>
      <c r="HH121" s="409"/>
      <c r="HI121" s="409"/>
      <c r="HJ121" s="409"/>
      <c r="HK121" s="409"/>
      <c r="HL121" s="409"/>
      <c r="HM121" s="409"/>
      <c r="HN121" s="409"/>
      <c r="HO121" s="409"/>
      <c r="HP121" s="409"/>
      <c r="HQ121" s="409"/>
      <c r="HR121" s="409"/>
      <c r="HS121" s="409"/>
      <c r="HT121" s="409"/>
      <c r="HU121" s="409"/>
      <c r="HV121" s="409"/>
      <c r="HW121" s="409"/>
      <c r="HX121" s="409"/>
      <c r="HY121" s="409"/>
      <c r="HZ121" s="409"/>
      <c r="IA121" s="409"/>
      <c r="IB121" s="409"/>
      <c r="IC121" s="409"/>
      <c r="ID121" s="409"/>
      <c r="IE121" s="409"/>
      <c r="IF121" s="409"/>
      <c r="IG121" s="409"/>
      <c r="IH121" s="409"/>
      <c r="II121" s="409"/>
      <c r="IJ121" s="409"/>
      <c r="IK121" s="409"/>
      <c r="IL121" s="409"/>
      <c r="IM121" s="409"/>
      <c r="IN121" s="409"/>
      <c r="IO121" s="409"/>
      <c r="IP121" s="409"/>
      <c r="IQ121" s="409"/>
      <c r="IR121" s="409"/>
      <c r="IS121" s="409"/>
      <c r="IT121" s="409"/>
      <c r="IU121" s="409"/>
      <c r="IV121" s="409"/>
    </row>
    <row r="122" spans="1:256" s="380" customFormat="1" x14ac:dyDescent="0.2">
      <c r="A122" s="409"/>
      <c r="B122" s="398" t="s">
        <v>293</v>
      </c>
      <c r="C122" s="417">
        <v>270</v>
      </c>
      <c r="D122" s="417">
        <f>C122*(1+Operations!$C$4)</f>
        <v>278.10000000000002</v>
      </c>
      <c r="E122" s="417">
        <f>D122*(1+Operations!$C$4)</f>
        <v>286.44300000000004</v>
      </c>
      <c r="F122" s="417">
        <f>E122*(1+Operations!$C$4)</f>
        <v>295.03629000000006</v>
      </c>
      <c r="G122" s="417">
        <f>F122*(1+Operations!$C$4)</f>
        <v>303.88737870000006</v>
      </c>
      <c r="H122" s="413" t="s">
        <v>264</v>
      </c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419"/>
      <c r="V122" s="212">
        <f t="shared" ref="V122:AG122" si="402">$D122*V21</f>
        <v>433.38836941092615</v>
      </c>
      <c r="W122" s="212">
        <f t="shared" si="402"/>
        <v>485.39497374023733</v>
      </c>
      <c r="X122" s="212">
        <f t="shared" si="402"/>
        <v>543.64237058906588</v>
      </c>
      <c r="Y122" s="212">
        <f t="shared" si="402"/>
        <v>608.87945505975381</v>
      </c>
      <c r="Z122" s="212">
        <f t="shared" si="402"/>
        <v>681.94498966692436</v>
      </c>
      <c r="AA122" s="212">
        <f t="shared" si="402"/>
        <v>763.77838842695519</v>
      </c>
      <c r="AB122" s="212">
        <f t="shared" si="402"/>
        <v>870.70736280672918</v>
      </c>
      <c r="AC122" s="212">
        <f t="shared" si="402"/>
        <v>992.60639359967126</v>
      </c>
      <c r="AD122" s="212">
        <f t="shared" si="402"/>
        <v>1131.5712887036254</v>
      </c>
      <c r="AE122" s="212">
        <f t="shared" si="402"/>
        <v>1289.9912691221332</v>
      </c>
      <c r="AF122" s="212">
        <f t="shared" si="402"/>
        <v>1470.5900467992319</v>
      </c>
      <c r="AG122" s="212">
        <f t="shared" si="402"/>
        <v>1676.4726533511246</v>
      </c>
      <c r="AH122" s="317">
        <f t="shared" si="370"/>
        <v>10948.967561276379</v>
      </c>
      <c r="AI122" s="212">
        <f t="shared" ref="AI122:AT122" si="403">$E122*AI21</f>
        <v>3356.8347232580236</v>
      </c>
      <c r="AJ122" s="212">
        <f t="shared" si="403"/>
        <v>3625.3815011186657</v>
      </c>
      <c r="AK122" s="212">
        <f t="shared" si="403"/>
        <v>3915.4120212081593</v>
      </c>
      <c r="AL122" s="212">
        <f t="shared" si="403"/>
        <v>4228.6449829048115</v>
      </c>
      <c r="AM122" s="212">
        <f t="shared" si="403"/>
        <v>4566.9365815371966</v>
      </c>
      <c r="AN122" s="212">
        <f t="shared" si="403"/>
        <v>4932.2915080601733</v>
      </c>
      <c r="AO122" s="212">
        <f t="shared" si="403"/>
        <v>5326.8748287049866</v>
      </c>
      <c r="AP122" s="212">
        <f t="shared" si="403"/>
        <v>5753.0248150013867</v>
      </c>
      <c r="AQ122" s="212">
        <f t="shared" si="403"/>
        <v>6213.266800201498</v>
      </c>
      <c r="AR122" s="212">
        <f t="shared" si="403"/>
        <v>6710.3281442176176</v>
      </c>
      <c r="AS122" s="212">
        <f t="shared" si="403"/>
        <v>7247.1543957550275</v>
      </c>
      <c r="AT122" s="212">
        <f t="shared" si="403"/>
        <v>7826.9267474154312</v>
      </c>
      <c r="AU122" s="317">
        <f t="shared" si="372"/>
        <v>63703.077049382977</v>
      </c>
      <c r="AV122" s="212">
        <f t="shared" ref="AV122:BG122" si="404">$F122*AV21</f>
        <v>10157.78553279575</v>
      </c>
      <c r="AW122" s="212">
        <f t="shared" si="404"/>
        <v>10970.408375419409</v>
      </c>
      <c r="AX122" s="212">
        <f t="shared" si="404"/>
        <v>11848.041045452963</v>
      </c>
      <c r="AY122" s="212">
        <f t="shared" si="404"/>
        <v>12795.8843290892</v>
      </c>
      <c r="AZ122" s="212">
        <f t="shared" si="404"/>
        <v>13819.555075416336</v>
      </c>
      <c r="BA122" s="212">
        <f t="shared" si="404"/>
        <v>14925.119481449643</v>
      </c>
      <c r="BB122" s="212">
        <f t="shared" si="404"/>
        <v>16119.129039965617</v>
      </c>
      <c r="BC122" s="212">
        <f t="shared" si="404"/>
        <v>17408.659363162868</v>
      </c>
      <c r="BD122" s="212">
        <f t="shared" si="404"/>
        <v>18801.3521122159</v>
      </c>
      <c r="BE122" s="212">
        <f t="shared" si="404"/>
        <v>20305.460281193173</v>
      </c>
      <c r="BF122" s="212">
        <f t="shared" si="404"/>
        <v>21929.897103688629</v>
      </c>
      <c r="BG122" s="212">
        <f t="shared" si="404"/>
        <v>23684.288871983717</v>
      </c>
      <c r="BH122" s="317">
        <f t="shared" si="374"/>
        <v>192765.5806118332</v>
      </c>
      <c r="BI122" s="212">
        <f t="shared" ref="BI122:BT122" si="405">$G122*BI21</f>
        <v>30110.174789936791</v>
      </c>
      <c r="BJ122" s="212">
        <f t="shared" si="405"/>
        <v>32518.988773131732</v>
      </c>
      <c r="BK122" s="212">
        <f t="shared" si="405"/>
        <v>35120.507874982271</v>
      </c>
      <c r="BL122" s="212">
        <f t="shared" si="405"/>
        <v>37930.148504980862</v>
      </c>
      <c r="BM122" s="212">
        <f t="shared" si="405"/>
        <v>40964.560385379329</v>
      </c>
      <c r="BN122" s="212">
        <f t="shared" si="405"/>
        <v>44241.725216209677</v>
      </c>
      <c r="BO122" s="212">
        <f t="shared" si="405"/>
        <v>47781.063233506458</v>
      </c>
      <c r="BP122" s="212">
        <f t="shared" si="405"/>
        <v>51603.548292186984</v>
      </c>
      <c r="BQ122" s="212">
        <f t="shared" si="405"/>
        <v>55731.83215556194</v>
      </c>
      <c r="BR122" s="212">
        <f t="shared" si="405"/>
        <v>60190.378728006901</v>
      </c>
      <c r="BS122" s="212">
        <f t="shared" si="405"/>
        <v>65005.609026247461</v>
      </c>
      <c r="BT122" s="212">
        <f t="shared" si="405"/>
        <v>70206.057748347259</v>
      </c>
      <c r="BU122" s="317">
        <f t="shared" si="376"/>
        <v>571404.59472847765</v>
      </c>
      <c r="BV122" s="418"/>
      <c r="BW122" s="418"/>
      <c r="BX122" s="418"/>
      <c r="BY122" s="418"/>
      <c r="BZ122" s="418"/>
      <c r="CA122" s="418"/>
      <c r="CB122" s="418"/>
      <c r="CC122" s="418"/>
      <c r="CD122" s="418"/>
      <c r="CE122" s="418"/>
      <c r="CF122" s="418"/>
      <c r="CG122" s="418"/>
      <c r="CH122" s="418"/>
      <c r="CI122" s="409"/>
      <c r="CJ122" s="409"/>
      <c r="CK122" s="409"/>
      <c r="CL122" s="409"/>
      <c r="CM122" s="409"/>
      <c r="CN122" s="409"/>
      <c r="CO122" s="409"/>
      <c r="CP122" s="409"/>
      <c r="CQ122" s="409"/>
      <c r="CR122" s="409"/>
      <c r="CS122" s="409"/>
      <c r="CT122" s="409"/>
      <c r="CU122" s="409"/>
      <c r="CV122" s="409"/>
      <c r="CW122" s="409"/>
      <c r="CX122" s="409"/>
      <c r="CY122" s="409"/>
      <c r="CZ122" s="409"/>
      <c r="DA122" s="409"/>
      <c r="DB122" s="409"/>
      <c r="DC122" s="409"/>
      <c r="DD122" s="409"/>
      <c r="DE122" s="409"/>
      <c r="DF122" s="409"/>
      <c r="DG122" s="409"/>
      <c r="DH122" s="409"/>
      <c r="DI122" s="409"/>
      <c r="DJ122" s="409"/>
      <c r="DK122" s="409"/>
      <c r="DL122" s="409"/>
      <c r="DM122" s="409"/>
      <c r="DN122" s="409"/>
      <c r="DO122" s="409"/>
      <c r="DP122" s="409"/>
      <c r="DQ122" s="409"/>
      <c r="DR122" s="409"/>
      <c r="DS122" s="409"/>
      <c r="DT122" s="409"/>
      <c r="DU122" s="409"/>
      <c r="DV122" s="409"/>
      <c r="DW122" s="409"/>
      <c r="DX122" s="409"/>
      <c r="DY122" s="409"/>
      <c r="DZ122" s="409"/>
      <c r="EA122" s="409"/>
      <c r="EB122" s="409"/>
      <c r="EC122" s="409"/>
      <c r="ED122" s="409"/>
      <c r="EE122" s="409"/>
      <c r="EF122" s="409"/>
      <c r="EG122" s="409"/>
      <c r="EH122" s="409"/>
      <c r="EI122" s="409"/>
      <c r="EJ122" s="409"/>
      <c r="EK122" s="409"/>
      <c r="EL122" s="409"/>
      <c r="EM122" s="409"/>
      <c r="EN122" s="409"/>
      <c r="EO122" s="409"/>
      <c r="EP122" s="409"/>
      <c r="EQ122" s="409"/>
      <c r="ER122" s="409"/>
      <c r="ES122" s="409"/>
      <c r="ET122" s="409"/>
      <c r="EU122" s="409"/>
      <c r="EV122" s="409"/>
      <c r="EW122" s="409"/>
      <c r="EX122" s="409"/>
      <c r="EY122" s="409"/>
      <c r="EZ122" s="409"/>
      <c r="FA122" s="409"/>
      <c r="FB122" s="409"/>
      <c r="FC122" s="409"/>
      <c r="FD122" s="409"/>
      <c r="FE122" s="409"/>
      <c r="FF122" s="409"/>
      <c r="FG122" s="409"/>
      <c r="FH122" s="409"/>
      <c r="FI122" s="409"/>
      <c r="FJ122" s="409"/>
      <c r="FK122" s="409"/>
      <c r="FL122" s="409"/>
      <c r="FM122" s="409"/>
      <c r="FN122" s="409"/>
      <c r="FO122" s="409"/>
      <c r="FP122" s="409"/>
      <c r="FQ122" s="409"/>
      <c r="FR122" s="409"/>
      <c r="FS122" s="409"/>
      <c r="FT122" s="409"/>
      <c r="FU122" s="409"/>
      <c r="FV122" s="409"/>
      <c r="FW122" s="409"/>
      <c r="FX122" s="409"/>
      <c r="FY122" s="409"/>
      <c r="FZ122" s="409"/>
      <c r="GA122" s="409"/>
      <c r="GB122" s="409"/>
      <c r="GC122" s="409"/>
      <c r="GD122" s="409"/>
      <c r="GE122" s="409"/>
      <c r="GF122" s="409"/>
      <c r="GG122" s="409"/>
      <c r="GH122" s="409"/>
      <c r="GI122" s="409"/>
      <c r="GJ122" s="409"/>
      <c r="GK122" s="409"/>
      <c r="GL122" s="409"/>
      <c r="GM122" s="409"/>
      <c r="GN122" s="409"/>
      <c r="GO122" s="409"/>
      <c r="GP122" s="409"/>
      <c r="GQ122" s="409"/>
      <c r="GR122" s="409"/>
      <c r="GS122" s="409"/>
      <c r="GT122" s="409"/>
      <c r="GU122" s="409"/>
      <c r="GV122" s="409"/>
      <c r="GW122" s="409"/>
      <c r="GX122" s="409"/>
      <c r="GY122" s="409"/>
      <c r="GZ122" s="409"/>
      <c r="HA122" s="409"/>
      <c r="HB122" s="409"/>
      <c r="HC122" s="409"/>
      <c r="HD122" s="409"/>
      <c r="HE122" s="409"/>
      <c r="HF122" s="409"/>
      <c r="HG122" s="409"/>
      <c r="HH122" s="409"/>
      <c r="HI122" s="409"/>
      <c r="HJ122" s="409"/>
      <c r="HK122" s="409"/>
      <c r="HL122" s="409"/>
      <c r="HM122" s="409"/>
      <c r="HN122" s="409"/>
      <c r="HO122" s="409"/>
      <c r="HP122" s="409"/>
      <c r="HQ122" s="409"/>
      <c r="HR122" s="409"/>
      <c r="HS122" s="409"/>
      <c r="HT122" s="409"/>
      <c r="HU122" s="409"/>
      <c r="HV122" s="409"/>
      <c r="HW122" s="409"/>
      <c r="HX122" s="409"/>
      <c r="HY122" s="409"/>
      <c r="HZ122" s="409"/>
      <c r="IA122" s="409"/>
      <c r="IB122" s="409"/>
      <c r="IC122" s="409"/>
      <c r="ID122" s="409"/>
      <c r="IE122" s="409"/>
      <c r="IF122" s="409"/>
      <c r="IG122" s="409"/>
      <c r="IH122" s="409"/>
      <c r="II122" s="409"/>
      <c r="IJ122" s="409"/>
      <c r="IK122" s="409"/>
      <c r="IL122" s="409"/>
      <c r="IM122" s="409"/>
      <c r="IN122" s="409"/>
      <c r="IO122" s="409"/>
      <c r="IP122" s="409"/>
      <c r="IQ122" s="409"/>
      <c r="IR122" s="409"/>
      <c r="IS122" s="409"/>
      <c r="IT122" s="409"/>
      <c r="IU122" s="409"/>
      <c r="IV122" s="409"/>
    </row>
    <row r="123" spans="1:256" s="380" customFormat="1" x14ac:dyDescent="0.2">
      <c r="A123" s="409"/>
      <c r="B123" s="398" t="s">
        <v>294</v>
      </c>
      <c r="C123" s="417">
        <v>145</v>
      </c>
      <c r="D123" s="417">
        <f>C123*(1+Operations!$C$4)</f>
        <v>149.35</v>
      </c>
      <c r="E123" s="417">
        <f>D123*(1+Operations!$C$4)</f>
        <v>153.8305</v>
      </c>
      <c r="F123" s="417">
        <f>E123*(1+Operations!$C$4)</f>
        <v>158.445415</v>
      </c>
      <c r="G123" s="417">
        <f>F123*(1+Operations!$C$4)</f>
        <v>163.19877744999999</v>
      </c>
      <c r="H123" s="413" t="s">
        <v>264</v>
      </c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419"/>
      <c r="V123" s="212">
        <f t="shared" ref="V123:AG123" si="406">$D123*V22</f>
        <v>465.49121158951323</v>
      </c>
      <c r="W123" s="212">
        <f t="shared" si="406"/>
        <v>521.35015698025484</v>
      </c>
      <c r="X123" s="212">
        <f t="shared" si="406"/>
        <v>583.91217581788544</v>
      </c>
      <c r="Y123" s="212">
        <f t="shared" si="406"/>
        <v>653.98163691603179</v>
      </c>
      <c r="Z123" s="212">
        <f t="shared" si="406"/>
        <v>732.45943334595574</v>
      </c>
      <c r="AA123" s="212">
        <f t="shared" si="406"/>
        <v>820.35456534747027</v>
      </c>
      <c r="AB123" s="212">
        <f t="shared" si="406"/>
        <v>935.2042044961164</v>
      </c>
      <c r="AC123" s="212">
        <f t="shared" si="406"/>
        <v>1066.1327931255728</v>
      </c>
      <c r="AD123" s="212">
        <f t="shared" si="406"/>
        <v>1215.3913841631531</v>
      </c>
      <c r="AE123" s="212">
        <f t="shared" si="406"/>
        <v>1385.5461779459947</v>
      </c>
      <c r="AF123" s="212">
        <f t="shared" si="406"/>
        <v>1579.522642858434</v>
      </c>
      <c r="AG123" s="212">
        <f t="shared" si="406"/>
        <v>1800.655812858615</v>
      </c>
      <c r="AH123" s="317">
        <f t="shared" si="370"/>
        <v>11760.002195444997</v>
      </c>
      <c r="AI123" s="212">
        <f t="shared" ref="AI123:AT123" si="407">$E123*AI22</f>
        <v>3605.4891472030617</v>
      </c>
      <c r="AJ123" s="212">
        <f t="shared" si="407"/>
        <v>3893.9282789793069</v>
      </c>
      <c r="AK123" s="212">
        <f t="shared" si="407"/>
        <v>4205.4425412976525</v>
      </c>
      <c r="AL123" s="212">
        <f t="shared" si="407"/>
        <v>4541.8779446014642</v>
      </c>
      <c r="AM123" s="212">
        <f t="shared" si="407"/>
        <v>4905.2281801695808</v>
      </c>
      <c r="AN123" s="212">
        <f t="shared" si="407"/>
        <v>5297.6464345831482</v>
      </c>
      <c r="AO123" s="212">
        <f t="shared" si="407"/>
        <v>5721.4581493497999</v>
      </c>
      <c r="AP123" s="212">
        <f t="shared" si="407"/>
        <v>6179.1748012977841</v>
      </c>
      <c r="AQ123" s="212">
        <f t="shared" si="407"/>
        <v>6673.5087854016074</v>
      </c>
      <c r="AR123" s="212">
        <f t="shared" si="407"/>
        <v>7207.3894882337372</v>
      </c>
      <c r="AS123" s="212">
        <f t="shared" si="407"/>
        <v>7783.9806472924365</v>
      </c>
      <c r="AT123" s="212">
        <f t="shared" si="407"/>
        <v>8406.6990990758313</v>
      </c>
      <c r="AU123" s="317">
        <f t="shared" si="372"/>
        <v>68421.823497485428</v>
      </c>
      <c r="AV123" s="212">
        <f t="shared" ref="AV123:BG123" si="408">$F123*AV22</f>
        <v>10910.214090780617</v>
      </c>
      <c r="AW123" s="212">
        <f t="shared" si="408"/>
        <v>11783.031218043066</v>
      </c>
      <c r="AX123" s="212">
        <f t="shared" si="408"/>
        <v>12725.673715486513</v>
      </c>
      <c r="AY123" s="212">
        <f t="shared" si="408"/>
        <v>13743.727612725435</v>
      </c>
      <c r="AZ123" s="212">
        <f t="shared" si="408"/>
        <v>14843.22582174347</v>
      </c>
      <c r="BA123" s="212">
        <f t="shared" si="408"/>
        <v>16030.683887482946</v>
      </c>
      <c r="BB123" s="212">
        <f t="shared" si="408"/>
        <v>17313.138598481586</v>
      </c>
      <c r="BC123" s="212">
        <f t="shared" si="408"/>
        <v>18698.18968636011</v>
      </c>
      <c r="BD123" s="212">
        <f t="shared" si="408"/>
        <v>20194.044861268925</v>
      </c>
      <c r="BE123" s="212">
        <f t="shared" si="408"/>
        <v>21809.568450170438</v>
      </c>
      <c r="BF123" s="212">
        <f t="shared" si="408"/>
        <v>23554.333926184077</v>
      </c>
      <c r="BG123" s="212">
        <f t="shared" si="408"/>
        <v>25438.680640278802</v>
      </c>
      <c r="BH123" s="317">
        <f t="shared" si="374"/>
        <v>207044.51250900599</v>
      </c>
      <c r="BI123" s="212">
        <f t="shared" ref="BI123:BT123" si="409">$G123*BI22</f>
        <v>32340.55810770988</v>
      </c>
      <c r="BJ123" s="212">
        <f t="shared" si="409"/>
        <v>34927.802756326666</v>
      </c>
      <c r="BK123" s="212">
        <f t="shared" si="409"/>
        <v>37722.026976832807</v>
      </c>
      <c r="BL123" s="212">
        <f t="shared" si="409"/>
        <v>40739.78913497943</v>
      </c>
      <c r="BM123" s="212">
        <f t="shared" si="409"/>
        <v>43998.972265777789</v>
      </c>
      <c r="BN123" s="212">
        <f t="shared" si="409"/>
        <v>47518.890047040019</v>
      </c>
      <c r="BO123" s="212">
        <f t="shared" si="409"/>
        <v>51320.401250803225</v>
      </c>
      <c r="BP123" s="212">
        <f t="shared" si="409"/>
        <v>55426.033350867488</v>
      </c>
      <c r="BQ123" s="212">
        <f t="shared" si="409"/>
        <v>59860.116018936889</v>
      </c>
      <c r="BR123" s="212">
        <f t="shared" si="409"/>
        <v>64648.92530045184</v>
      </c>
      <c r="BS123" s="212">
        <f t="shared" si="409"/>
        <v>69820.839324487999</v>
      </c>
      <c r="BT123" s="212">
        <f t="shared" si="409"/>
        <v>75406.506470447042</v>
      </c>
      <c r="BU123" s="317">
        <f t="shared" si="376"/>
        <v>613730.86100466107</v>
      </c>
      <c r="BV123" s="418"/>
      <c r="BW123" s="418"/>
      <c r="BX123" s="418"/>
      <c r="BY123" s="418"/>
      <c r="BZ123" s="418"/>
      <c r="CA123" s="418"/>
      <c r="CB123" s="418"/>
      <c r="CC123" s="418"/>
      <c r="CD123" s="418"/>
      <c r="CE123" s="418"/>
      <c r="CF123" s="418"/>
      <c r="CG123" s="418"/>
      <c r="CH123" s="418"/>
      <c r="CI123" s="409"/>
      <c r="CJ123" s="409"/>
      <c r="CK123" s="409"/>
      <c r="CL123" s="409"/>
      <c r="CM123" s="409"/>
      <c r="CN123" s="409"/>
      <c r="CO123" s="409"/>
      <c r="CP123" s="409"/>
      <c r="CQ123" s="409"/>
      <c r="CR123" s="409"/>
      <c r="CS123" s="409"/>
      <c r="CT123" s="409"/>
      <c r="CU123" s="409"/>
      <c r="CV123" s="409"/>
      <c r="CW123" s="409"/>
      <c r="CX123" s="409"/>
      <c r="CY123" s="409"/>
      <c r="CZ123" s="409"/>
      <c r="DA123" s="409"/>
      <c r="DB123" s="409"/>
      <c r="DC123" s="409"/>
      <c r="DD123" s="409"/>
      <c r="DE123" s="409"/>
      <c r="DF123" s="409"/>
      <c r="DG123" s="409"/>
      <c r="DH123" s="409"/>
      <c r="DI123" s="409"/>
      <c r="DJ123" s="409"/>
      <c r="DK123" s="409"/>
      <c r="DL123" s="409"/>
      <c r="DM123" s="409"/>
      <c r="DN123" s="409"/>
      <c r="DO123" s="409"/>
      <c r="DP123" s="409"/>
      <c r="DQ123" s="409"/>
      <c r="DR123" s="409"/>
      <c r="DS123" s="409"/>
      <c r="DT123" s="409"/>
      <c r="DU123" s="409"/>
      <c r="DV123" s="409"/>
      <c r="DW123" s="409"/>
      <c r="DX123" s="409"/>
      <c r="DY123" s="409"/>
      <c r="DZ123" s="409"/>
      <c r="EA123" s="409"/>
      <c r="EB123" s="409"/>
      <c r="EC123" s="409"/>
      <c r="ED123" s="409"/>
      <c r="EE123" s="409"/>
      <c r="EF123" s="409"/>
      <c r="EG123" s="409"/>
      <c r="EH123" s="409"/>
      <c r="EI123" s="409"/>
      <c r="EJ123" s="409"/>
      <c r="EK123" s="409"/>
      <c r="EL123" s="409"/>
      <c r="EM123" s="409"/>
      <c r="EN123" s="409"/>
      <c r="EO123" s="409"/>
      <c r="EP123" s="409"/>
      <c r="EQ123" s="409"/>
      <c r="ER123" s="409"/>
      <c r="ES123" s="409"/>
      <c r="ET123" s="409"/>
      <c r="EU123" s="409"/>
      <c r="EV123" s="409"/>
      <c r="EW123" s="409"/>
      <c r="EX123" s="409"/>
      <c r="EY123" s="409"/>
      <c r="EZ123" s="409"/>
      <c r="FA123" s="409"/>
      <c r="FB123" s="409"/>
      <c r="FC123" s="409"/>
      <c r="FD123" s="409"/>
      <c r="FE123" s="409"/>
      <c r="FF123" s="409"/>
      <c r="FG123" s="409"/>
      <c r="FH123" s="409"/>
      <c r="FI123" s="409"/>
      <c r="FJ123" s="409"/>
      <c r="FK123" s="409"/>
      <c r="FL123" s="409"/>
      <c r="FM123" s="409"/>
      <c r="FN123" s="409"/>
      <c r="FO123" s="409"/>
      <c r="FP123" s="409"/>
      <c r="FQ123" s="409"/>
      <c r="FR123" s="409"/>
      <c r="FS123" s="409"/>
      <c r="FT123" s="409"/>
      <c r="FU123" s="409"/>
      <c r="FV123" s="409"/>
      <c r="FW123" s="409"/>
      <c r="FX123" s="409"/>
      <c r="FY123" s="409"/>
      <c r="FZ123" s="409"/>
      <c r="GA123" s="409"/>
      <c r="GB123" s="409"/>
      <c r="GC123" s="409"/>
      <c r="GD123" s="409"/>
      <c r="GE123" s="409"/>
      <c r="GF123" s="409"/>
      <c r="GG123" s="409"/>
      <c r="GH123" s="409"/>
      <c r="GI123" s="409"/>
      <c r="GJ123" s="409"/>
      <c r="GK123" s="409"/>
      <c r="GL123" s="409"/>
      <c r="GM123" s="409"/>
      <c r="GN123" s="409"/>
      <c r="GO123" s="409"/>
      <c r="GP123" s="409"/>
      <c r="GQ123" s="409"/>
      <c r="GR123" s="409"/>
      <c r="GS123" s="409"/>
      <c r="GT123" s="409"/>
      <c r="GU123" s="409"/>
      <c r="GV123" s="409"/>
      <c r="GW123" s="409"/>
      <c r="GX123" s="409"/>
      <c r="GY123" s="409"/>
      <c r="GZ123" s="409"/>
      <c r="HA123" s="409"/>
      <c r="HB123" s="409"/>
      <c r="HC123" s="409"/>
      <c r="HD123" s="409"/>
      <c r="HE123" s="409"/>
      <c r="HF123" s="409"/>
      <c r="HG123" s="409"/>
      <c r="HH123" s="409"/>
      <c r="HI123" s="409"/>
      <c r="HJ123" s="409"/>
      <c r="HK123" s="409"/>
      <c r="HL123" s="409"/>
      <c r="HM123" s="409"/>
      <c r="HN123" s="409"/>
      <c r="HO123" s="409"/>
      <c r="HP123" s="409"/>
      <c r="HQ123" s="409"/>
      <c r="HR123" s="409"/>
      <c r="HS123" s="409"/>
      <c r="HT123" s="409"/>
      <c r="HU123" s="409"/>
      <c r="HV123" s="409"/>
      <c r="HW123" s="409"/>
      <c r="HX123" s="409"/>
      <c r="HY123" s="409"/>
      <c r="HZ123" s="409"/>
      <c r="IA123" s="409"/>
      <c r="IB123" s="409"/>
      <c r="IC123" s="409"/>
      <c r="ID123" s="409"/>
      <c r="IE123" s="409"/>
      <c r="IF123" s="409"/>
      <c r="IG123" s="409"/>
      <c r="IH123" s="409"/>
      <c r="II123" s="409"/>
      <c r="IJ123" s="409"/>
      <c r="IK123" s="409"/>
      <c r="IL123" s="409"/>
      <c r="IM123" s="409"/>
      <c r="IN123" s="409"/>
      <c r="IO123" s="409"/>
      <c r="IP123" s="409"/>
      <c r="IQ123" s="409"/>
      <c r="IR123" s="409"/>
      <c r="IS123" s="409"/>
      <c r="IT123" s="409"/>
      <c r="IU123" s="409"/>
      <c r="IV123" s="409"/>
    </row>
    <row r="124" spans="1:256" s="380" customFormat="1" x14ac:dyDescent="0.2">
      <c r="A124" s="409"/>
      <c r="B124" s="398" t="s">
        <v>295</v>
      </c>
      <c r="C124" s="417">
        <v>77.5</v>
      </c>
      <c r="D124" s="417">
        <f>C124*(1+Operations!$C$4)</f>
        <v>79.825000000000003</v>
      </c>
      <c r="E124" s="417">
        <f>D124*(1+Operations!$C$4)</f>
        <v>82.219750000000005</v>
      </c>
      <c r="F124" s="417">
        <f>E124*(1+Operations!$C$4)</f>
        <v>84.686342500000009</v>
      </c>
      <c r="G124" s="417">
        <f>F124*(1+Operations!$C$4)</f>
        <v>87.226932775000009</v>
      </c>
      <c r="H124" s="413" t="s">
        <v>264</v>
      </c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419"/>
      <c r="V124" s="212">
        <f t="shared" ref="V124:AG124" si="410">$D124*V23</f>
        <v>404.29516868658152</v>
      </c>
      <c r="W124" s="212">
        <f t="shared" si="410"/>
        <v>452.81058892897141</v>
      </c>
      <c r="X124" s="212">
        <f t="shared" si="410"/>
        <v>507.14785960044799</v>
      </c>
      <c r="Y124" s="212">
        <f t="shared" si="410"/>
        <v>568.00560275250177</v>
      </c>
      <c r="Z124" s="212">
        <f t="shared" si="410"/>
        <v>636.16627508280203</v>
      </c>
      <c r="AA124" s="212">
        <f t="shared" si="410"/>
        <v>712.5062280927383</v>
      </c>
      <c r="AB124" s="212">
        <f t="shared" si="410"/>
        <v>812.25710002572191</v>
      </c>
      <c r="AC124" s="212">
        <f t="shared" si="410"/>
        <v>925.97309402932297</v>
      </c>
      <c r="AD124" s="212">
        <f t="shared" si="410"/>
        <v>1055.6093271934283</v>
      </c>
      <c r="AE124" s="212">
        <f t="shared" si="410"/>
        <v>1203.3946330005083</v>
      </c>
      <c r="AF124" s="212">
        <f t="shared" si="410"/>
        <v>1371.8698816205797</v>
      </c>
      <c r="AG124" s="212">
        <f t="shared" si="410"/>
        <v>1563.9316650474609</v>
      </c>
      <c r="AH124" s="317">
        <f t="shared" si="370"/>
        <v>10213.967424061066</v>
      </c>
      <c r="AI124" s="212">
        <f t="shared" ref="AI124:AT124" si="411">$E124*AI23</f>
        <v>2890.6076783610752</v>
      </c>
      <c r="AJ124" s="212">
        <f t="shared" si="411"/>
        <v>3121.8562926299614</v>
      </c>
      <c r="AK124" s="212">
        <f t="shared" si="411"/>
        <v>3371.6047960403594</v>
      </c>
      <c r="AL124" s="212">
        <f t="shared" si="411"/>
        <v>3641.3331797235878</v>
      </c>
      <c r="AM124" s="212">
        <f t="shared" si="411"/>
        <v>3932.6398341014747</v>
      </c>
      <c r="AN124" s="212">
        <f t="shared" si="411"/>
        <v>4247.2510208295926</v>
      </c>
      <c r="AO124" s="212">
        <f t="shared" si="411"/>
        <v>4587.031102495961</v>
      </c>
      <c r="AP124" s="212">
        <f t="shared" si="411"/>
        <v>4953.993590695638</v>
      </c>
      <c r="AQ124" s="212">
        <f t="shared" si="411"/>
        <v>5350.3130779512894</v>
      </c>
      <c r="AR124" s="212">
        <f t="shared" si="411"/>
        <v>5778.3381241873931</v>
      </c>
      <c r="AS124" s="212">
        <f t="shared" si="411"/>
        <v>6240.6051741223846</v>
      </c>
      <c r="AT124" s="212">
        <f t="shared" si="411"/>
        <v>6739.8535880521767</v>
      </c>
      <c r="AU124" s="317">
        <f t="shared" si="372"/>
        <v>54855.427459190891</v>
      </c>
      <c r="AV124" s="212">
        <f t="shared" ref="AV124:BG124" si="412">$F124*AV23</f>
        <v>8746.9819865741156</v>
      </c>
      <c r="AW124" s="212">
        <f t="shared" si="412"/>
        <v>9446.7405455000462</v>
      </c>
      <c r="AX124" s="212">
        <f t="shared" si="412"/>
        <v>10202.47978914005</v>
      </c>
      <c r="AY124" s="212">
        <f t="shared" si="412"/>
        <v>11018.678172271255</v>
      </c>
      <c r="AZ124" s="212">
        <f t="shared" si="412"/>
        <v>11900.172426052957</v>
      </c>
      <c r="BA124" s="212">
        <f t="shared" si="412"/>
        <v>12852.186220137193</v>
      </c>
      <c r="BB124" s="212">
        <f t="shared" si="412"/>
        <v>13880.361117748171</v>
      </c>
      <c r="BC124" s="212">
        <f t="shared" si="412"/>
        <v>14990.790007168023</v>
      </c>
      <c r="BD124" s="212">
        <f t="shared" si="412"/>
        <v>16190.053207741468</v>
      </c>
      <c r="BE124" s="212">
        <f t="shared" si="412"/>
        <v>17485.257464360784</v>
      </c>
      <c r="BF124" s="212">
        <f t="shared" si="412"/>
        <v>18884.078061509652</v>
      </c>
      <c r="BG124" s="212">
        <f t="shared" si="412"/>
        <v>20394.804306430422</v>
      </c>
      <c r="BH124" s="317">
        <f t="shared" si="374"/>
        <v>165992.58330463414</v>
      </c>
      <c r="BI124" s="212">
        <f t="shared" ref="BI124:BT124" si="413">$G124*BI23</f>
        <v>25928.206069112231</v>
      </c>
      <c r="BJ124" s="212">
        <f t="shared" si="413"/>
        <v>28002.46255464121</v>
      </c>
      <c r="BK124" s="212">
        <f t="shared" si="413"/>
        <v>30242.659559012514</v>
      </c>
      <c r="BL124" s="212">
        <f t="shared" si="413"/>
        <v>32662.072323733515</v>
      </c>
      <c r="BM124" s="212">
        <f t="shared" si="413"/>
        <v>35275.038109632202</v>
      </c>
      <c r="BN124" s="212">
        <f t="shared" si="413"/>
        <v>38097.041158402782</v>
      </c>
      <c r="BO124" s="212">
        <f t="shared" si="413"/>
        <v>41144.804451075004</v>
      </c>
      <c r="BP124" s="212">
        <f t="shared" si="413"/>
        <v>44436.388807161013</v>
      </c>
      <c r="BQ124" s="212">
        <f t="shared" si="413"/>
        <v>47991.299911733891</v>
      </c>
      <c r="BR124" s="212">
        <f t="shared" si="413"/>
        <v>51830.603904672607</v>
      </c>
      <c r="BS124" s="212">
        <f t="shared" si="413"/>
        <v>55977.052217046417</v>
      </c>
      <c r="BT124" s="212">
        <f t="shared" si="413"/>
        <v>60455.216394410141</v>
      </c>
      <c r="BU124" s="317">
        <f t="shared" si="376"/>
        <v>492042.84546063351</v>
      </c>
      <c r="BV124" s="418"/>
      <c r="BW124" s="418"/>
      <c r="BX124" s="418"/>
      <c r="BY124" s="418"/>
      <c r="BZ124" s="418"/>
      <c r="CA124" s="418"/>
      <c r="CB124" s="418"/>
      <c r="CC124" s="418"/>
      <c r="CD124" s="418"/>
      <c r="CE124" s="418"/>
      <c r="CF124" s="418"/>
      <c r="CG124" s="418"/>
      <c r="CH124" s="418"/>
      <c r="CI124" s="409"/>
      <c r="CJ124" s="409"/>
      <c r="CK124" s="409"/>
      <c r="CL124" s="409"/>
      <c r="CM124" s="409"/>
      <c r="CN124" s="409"/>
      <c r="CO124" s="409"/>
      <c r="CP124" s="409"/>
      <c r="CQ124" s="409"/>
      <c r="CR124" s="409"/>
      <c r="CS124" s="409"/>
      <c r="CT124" s="409"/>
      <c r="CU124" s="409"/>
      <c r="CV124" s="409"/>
      <c r="CW124" s="409"/>
      <c r="CX124" s="409"/>
      <c r="CY124" s="409"/>
      <c r="CZ124" s="409"/>
      <c r="DA124" s="409"/>
      <c r="DB124" s="409"/>
      <c r="DC124" s="409"/>
      <c r="DD124" s="409"/>
      <c r="DE124" s="409"/>
      <c r="DF124" s="409"/>
      <c r="DG124" s="409"/>
      <c r="DH124" s="409"/>
      <c r="DI124" s="409"/>
      <c r="DJ124" s="409"/>
      <c r="DK124" s="409"/>
      <c r="DL124" s="409"/>
      <c r="DM124" s="409"/>
      <c r="DN124" s="409"/>
      <c r="DO124" s="409"/>
      <c r="DP124" s="409"/>
      <c r="DQ124" s="409"/>
      <c r="DR124" s="409"/>
      <c r="DS124" s="409"/>
      <c r="DT124" s="409"/>
      <c r="DU124" s="409"/>
      <c r="DV124" s="409"/>
      <c r="DW124" s="409"/>
      <c r="DX124" s="409"/>
      <c r="DY124" s="409"/>
      <c r="DZ124" s="409"/>
      <c r="EA124" s="409"/>
      <c r="EB124" s="409"/>
      <c r="EC124" s="409"/>
      <c r="ED124" s="409"/>
      <c r="EE124" s="409"/>
      <c r="EF124" s="409"/>
      <c r="EG124" s="409"/>
      <c r="EH124" s="409"/>
      <c r="EI124" s="409"/>
      <c r="EJ124" s="409"/>
      <c r="EK124" s="409"/>
      <c r="EL124" s="409"/>
      <c r="EM124" s="409"/>
      <c r="EN124" s="409"/>
      <c r="EO124" s="409"/>
      <c r="EP124" s="409"/>
      <c r="EQ124" s="409"/>
      <c r="ER124" s="409"/>
      <c r="ES124" s="409"/>
      <c r="ET124" s="409"/>
      <c r="EU124" s="409"/>
      <c r="EV124" s="409"/>
      <c r="EW124" s="409"/>
      <c r="EX124" s="409"/>
      <c r="EY124" s="409"/>
      <c r="EZ124" s="409"/>
      <c r="FA124" s="409"/>
      <c r="FB124" s="409"/>
      <c r="FC124" s="409"/>
      <c r="FD124" s="409"/>
      <c r="FE124" s="409"/>
      <c r="FF124" s="409"/>
      <c r="FG124" s="409"/>
      <c r="FH124" s="409"/>
      <c r="FI124" s="409"/>
      <c r="FJ124" s="409"/>
      <c r="FK124" s="409"/>
      <c r="FL124" s="409"/>
      <c r="FM124" s="409"/>
      <c r="FN124" s="409"/>
      <c r="FO124" s="409"/>
      <c r="FP124" s="409"/>
      <c r="FQ124" s="409"/>
      <c r="FR124" s="409"/>
      <c r="FS124" s="409"/>
      <c r="FT124" s="409"/>
      <c r="FU124" s="409"/>
      <c r="FV124" s="409"/>
      <c r="FW124" s="409"/>
      <c r="FX124" s="409"/>
      <c r="FY124" s="409"/>
      <c r="FZ124" s="409"/>
      <c r="GA124" s="409"/>
      <c r="GB124" s="409"/>
      <c r="GC124" s="409"/>
      <c r="GD124" s="409"/>
      <c r="GE124" s="409"/>
      <c r="GF124" s="409"/>
      <c r="GG124" s="409"/>
      <c r="GH124" s="409"/>
      <c r="GI124" s="409"/>
      <c r="GJ124" s="409"/>
      <c r="GK124" s="409"/>
      <c r="GL124" s="409"/>
      <c r="GM124" s="409"/>
      <c r="GN124" s="409"/>
      <c r="GO124" s="409"/>
      <c r="GP124" s="409"/>
      <c r="GQ124" s="409"/>
      <c r="GR124" s="409"/>
      <c r="GS124" s="409"/>
      <c r="GT124" s="409"/>
      <c r="GU124" s="409"/>
      <c r="GV124" s="409"/>
      <c r="GW124" s="409"/>
      <c r="GX124" s="409"/>
      <c r="GY124" s="409"/>
      <c r="GZ124" s="409"/>
      <c r="HA124" s="409"/>
      <c r="HB124" s="409"/>
      <c r="HC124" s="409"/>
      <c r="HD124" s="409"/>
      <c r="HE124" s="409"/>
      <c r="HF124" s="409"/>
      <c r="HG124" s="409"/>
      <c r="HH124" s="409"/>
      <c r="HI124" s="409"/>
      <c r="HJ124" s="409"/>
      <c r="HK124" s="409"/>
      <c r="HL124" s="409"/>
      <c r="HM124" s="409"/>
      <c r="HN124" s="409"/>
      <c r="HO124" s="409"/>
      <c r="HP124" s="409"/>
      <c r="HQ124" s="409"/>
      <c r="HR124" s="409"/>
      <c r="HS124" s="409"/>
      <c r="HT124" s="409"/>
      <c r="HU124" s="409"/>
      <c r="HV124" s="409"/>
      <c r="HW124" s="409"/>
      <c r="HX124" s="409"/>
      <c r="HY124" s="409"/>
      <c r="HZ124" s="409"/>
      <c r="IA124" s="409"/>
      <c r="IB124" s="409"/>
      <c r="IC124" s="409"/>
      <c r="ID124" s="409"/>
      <c r="IE124" s="409"/>
      <c r="IF124" s="409"/>
      <c r="IG124" s="409"/>
      <c r="IH124" s="409"/>
      <c r="II124" s="409"/>
      <c r="IJ124" s="409"/>
      <c r="IK124" s="409"/>
      <c r="IL124" s="409"/>
      <c r="IM124" s="409"/>
      <c r="IN124" s="409"/>
      <c r="IO124" s="409"/>
      <c r="IP124" s="409"/>
      <c r="IQ124" s="409"/>
      <c r="IR124" s="409"/>
      <c r="IS124" s="409"/>
      <c r="IT124" s="409"/>
      <c r="IU124" s="409"/>
      <c r="IV124" s="409"/>
    </row>
    <row r="125" spans="1:256" s="380" customFormat="1" x14ac:dyDescent="0.2">
      <c r="A125" s="409"/>
      <c r="B125" s="398" t="s">
        <v>293</v>
      </c>
      <c r="C125" s="417">
        <v>270</v>
      </c>
      <c r="D125" s="417">
        <f>C125*(1+Operations!$C$4)</f>
        <v>278.10000000000002</v>
      </c>
      <c r="E125" s="417">
        <f>D125*(1+Operations!$C$4)</f>
        <v>286.44300000000004</v>
      </c>
      <c r="F125" s="417">
        <f>E125*(1+Operations!$C$4)</f>
        <v>295.03629000000006</v>
      </c>
      <c r="G125" s="417">
        <f>F125*(1+Operations!$C$4)</f>
        <v>303.88737870000006</v>
      </c>
      <c r="H125" s="413" t="s">
        <v>264</v>
      </c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419"/>
      <c r="V125" s="212">
        <f t="shared" ref="V125:AG125" si="414">$D125*V24</f>
        <v>433.38836941092615</v>
      </c>
      <c r="W125" s="212">
        <f t="shared" si="414"/>
        <v>485.39497374023733</v>
      </c>
      <c r="X125" s="212">
        <f t="shared" si="414"/>
        <v>543.64237058906588</v>
      </c>
      <c r="Y125" s="212">
        <f t="shared" si="414"/>
        <v>608.87945505975381</v>
      </c>
      <c r="Z125" s="212">
        <f t="shared" si="414"/>
        <v>681.94498966692436</v>
      </c>
      <c r="AA125" s="212">
        <f t="shared" si="414"/>
        <v>763.77838842695519</v>
      </c>
      <c r="AB125" s="212">
        <f t="shared" si="414"/>
        <v>870.70736280672918</v>
      </c>
      <c r="AC125" s="212">
        <f t="shared" si="414"/>
        <v>992.60639359967126</v>
      </c>
      <c r="AD125" s="212">
        <f t="shared" si="414"/>
        <v>1131.5712887036254</v>
      </c>
      <c r="AE125" s="212">
        <f t="shared" si="414"/>
        <v>1289.9912691221332</v>
      </c>
      <c r="AF125" s="212">
        <f t="shared" si="414"/>
        <v>1470.5900467992319</v>
      </c>
      <c r="AG125" s="212">
        <f t="shared" si="414"/>
        <v>1676.4726533511246</v>
      </c>
      <c r="AH125" s="317">
        <f t="shared" si="370"/>
        <v>10948.967561276379</v>
      </c>
      <c r="AI125" s="212">
        <f t="shared" ref="AI125:AT125" si="415">$E125*AI24</f>
        <v>2797.3622693816865</v>
      </c>
      <c r="AJ125" s="212">
        <f t="shared" si="415"/>
        <v>3021.1512509322215</v>
      </c>
      <c r="AK125" s="212">
        <f t="shared" si="415"/>
        <v>3262.8433510067998</v>
      </c>
      <c r="AL125" s="212">
        <f t="shared" si="415"/>
        <v>3523.870819087344</v>
      </c>
      <c r="AM125" s="212">
        <f t="shared" si="415"/>
        <v>3805.7804846143308</v>
      </c>
      <c r="AN125" s="212">
        <f t="shared" si="415"/>
        <v>4110.2429233834782</v>
      </c>
      <c r="AO125" s="212">
        <f t="shared" si="415"/>
        <v>4439.0623572541563</v>
      </c>
      <c r="AP125" s="212">
        <f t="shared" si="415"/>
        <v>4794.187345834489</v>
      </c>
      <c r="AQ125" s="212">
        <f t="shared" si="415"/>
        <v>5177.7223335012486</v>
      </c>
      <c r="AR125" s="212">
        <f t="shared" si="415"/>
        <v>5591.9401201813489</v>
      </c>
      <c r="AS125" s="212">
        <f t="shared" si="415"/>
        <v>6039.2953297958575</v>
      </c>
      <c r="AT125" s="212">
        <f t="shared" si="415"/>
        <v>6522.4389561795269</v>
      </c>
      <c r="AU125" s="317">
        <f t="shared" si="372"/>
        <v>53085.897541152488</v>
      </c>
      <c r="AV125" s="212">
        <f t="shared" ref="AV125:BG125" si="416">$F125*AV24</f>
        <v>8464.821277329791</v>
      </c>
      <c r="AW125" s="212">
        <f t="shared" si="416"/>
        <v>9142.0069795161762</v>
      </c>
      <c r="AX125" s="212">
        <f t="shared" si="416"/>
        <v>9873.3675378774697</v>
      </c>
      <c r="AY125" s="212">
        <f t="shared" si="416"/>
        <v>10663.236940907669</v>
      </c>
      <c r="AZ125" s="212">
        <f t="shared" si="416"/>
        <v>11516.295896180281</v>
      </c>
      <c r="BA125" s="212">
        <f t="shared" si="416"/>
        <v>12437.599567874706</v>
      </c>
      <c r="BB125" s="212">
        <f t="shared" si="416"/>
        <v>13432.607533304681</v>
      </c>
      <c r="BC125" s="212">
        <f t="shared" si="416"/>
        <v>14507.216135969056</v>
      </c>
      <c r="BD125" s="212">
        <f t="shared" si="416"/>
        <v>15667.793426846585</v>
      </c>
      <c r="BE125" s="212">
        <f t="shared" si="416"/>
        <v>16921.21690099431</v>
      </c>
      <c r="BF125" s="212">
        <f t="shared" si="416"/>
        <v>18274.914253073861</v>
      </c>
      <c r="BG125" s="212">
        <f t="shared" si="416"/>
        <v>19736.907393319765</v>
      </c>
      <c r="BH125" s="317">
        <f t="shared" si="374"/>
        <v>160637.98384319435</v>
      </c>
      <c r="BI125" s="212">
        <f t="shared" ref="BI125:BT125" si="417">$G125*BI24</f>
        <v>25091.812324947325</v>
      </c>
      <c r="BJ125" s="212">
        <f t="shared" si="417"/>
        <v>27099.157310943112</v>
      </c>
      <c r="BK125" s="212">
        <f t="shared" si="417"/>
        <v>29267.089895818568</v>
      </c>
      <c r="BL125" s="212">
        <f t="shared" si="417"/>
        <v>31608.457087484054</v>
      </c>
      <c r="BM125" s="212">
        <f t="shared" si="417"/>
        <v>34137.133654482786</v>
      </c>
      <c r="BN125" s="212">
        <f t="shared" si="417"/>
        <v>36868.104346841406</v>
      </c>
      <c r="BO125" s="212">
        <f t="shared" si="417"/>
        <v>39817.552694588718</v>
      </c>
      <c r="BP125" s="212">
        <f t="shared" si="417"/>
        <v>43002.956910155823</v>
      </c>
      <c r="BQ125" s="212">
        <f t="shared" si="417"/>
        <v>46443.193462968287</v>
      </c>
      <c r="BR125" s="212">
        <f t="shared" si="417"/>
        <v>50158.648940005762</v>
      </c>
      <c r="BS125" s="212">
        <f t="shared" si="417"/>
        <v>54171.340855206225</v>
      </c>
      <c r="BT125" s="212">
        <f t="shared" si="417"/>
        <v>58505.048123622721</v>
      </c>
      <c r="BU125" s="317">
        <f t="shared" si="376"/>
        <v>476170.4956070648</v>
      </c>
      <c r="BV125" s="418"/>
      <c r="BW125" s="418"/>
      <c r="BX125" s="418"/>
      <c r="BY125" s="418"/>
      <c r="BZ125" s="418"/>
      <c r="CA125" s="418"/>
      <c r="CB125" s="418"/>
      <c r="CC125" s="418"/>
      <c r="CD125" s="418"/>
      <c r="CE125" s="418"/>
      <c r="CF125" s="418"/>
      <c r="CG125" s="418"/>
      <c r="CH125" s="418"/>
      <c r="CI125" s="409"/>
      <c r="CJ125" s="409"/>
      <c r="CK125" s="409"/>
      <c r="CL125" s="409"/>
      <c r="CM125" s="409"/>
      <c r="CN125" s="409"/>
      <c r="CO125" s="409"/>
      <c r="CP125" s="409"/>
      <c r="CQ125" s="409"/>
      <c r="CR125" s="409"/>
      <c r="CS125" s="409"/>
      <c r="CT125" s="409"/>
      <c r="CU125" s="409"/>
      <c r="CV125" s="409"/>
      <c r="CW125" s="409"/>
      <c r="CX125" s="409"/>
      <c r="CY125" s="409"/>
      <c r="CZ125" s="409"/>
      <c r="DA125" s="409"/>
      <c r="DB125" s="409"/>
      <c r="DC125" s="409"/>
      <c r="DD125" s="409"/>
      <c r="DE125" s="409"/>
      <c r="DF125" s="409"/>
      <c r="DG125" s="409"/>
      <c r="DH125" s="409"/>
      <c r="DI125" s="409"/>
      <c r="DJ125" s="409"/>
      <c r="DK125" s="409"/>
      <c r="DL125" s="409"/>
      <c r="DM125" s="409"/>
      <c r="DN125" s="409"/>
      <c r="DO125" s="409"/>
      <c r="DP125" s="409"/>
      <c r="DQ125" s="409"/>
      <c r="DR125" s="409"/>
      <c r="DS125" s="409"/>
      <c r="DT125" s="409"/>
      <c r="DU125" s="409"/>
      <c r="DV125" s="409"/>
      <c r="DW125" s="409"/>
      <c r="DX125" s="409"/>
      <c r="DY125" s="409"/>
      <c r="DZ125" s="409"/>
      <c r="EA125" s="409"/>
      <c r="EB125" s="409"/>
      <c r="EC125" s="409"/>
      <c r="ED125" s="409"/>
      <c r="EE125" s="409"/>
      <c r="EF125" s="409"/>
      <c r="EG125" s="409"/>
      <c r="EH125" s="409"/>
      <c r="EI125" s="409"/>
      <c r="EJ125" s="409"/>
      <c r="EK125" s="409"/>
      <c r="EL125" s="409"/>
      <c r="EM125" s="409"/>
      <c r="EN125" s="409"/>
      <c r="EO125" s="409"/>
      <c r="EP125" s="409"/>
      <c r="EQ125" s="409"/>
      <c r="ER125" s="409"/>
      <c r="ES125" s="409"/>
      <c r="ET125" s="409"/>
      <c r="EU125" s="409"/>
      <c r="EV125" s="409"/>
      <c r="EW125" s="409"/>
      <c r="EX125" s="409"/>
      <c r="EY125" s="409"/>
      <c r="EZ125" s="409"/>
      <c r="FA125" s="409"/>
      <c r="FB125" s="409"/>
      <c r="FC125" s="409"/>
      <c r="FD125" s="409"/>
      <c r="FE125" s="409"/>
      <c r="FF125" s="409"/>
      <c r="FG125" s="409"/>
      <c r="FH125" s="409"/>
      <c r="FI125" s="409"/>
      <c r="FJ125" s="409"/>
      <c r="FK125" s="409"/>
      <c r="FL125" s="409"/>
      <c r="FM125" s="409"/>
      <c r="FN125" s="409"/>
      <c r="FO125" s="409"/>
      <c r="FP125" s="409"/>
      <c r="FQ125" s="409"/>
      <c r="FR125" s="409"/>
      <c r="FS125" s="409"/>
      <c r="FT125" s="409"/>
      <c r="FU125" s="409"/>
      <c r="FV125" s="409"/>
      <c r="FW125" s="409"/>
      <c r="FX125" s="409"/>
      <c r="FY125" s="409"/>
      <c r="FZ125" s="409"/>
      <c r="GA125" s="409"/>
      <c r="GB125" s="409"/>
      <c r="GC125" s="409"/>
      <c r="GD125" s="409"/>
      <c r="GE125" s="409"/>
      <c r="GF125" s="409"/>
      <c r="GG125" s="409"/>
      <c r="GH125" s="409"/>
      <c r="GI125" s="409"/>
      <c r="GJ125" s="409"/>
      <c r="GK125" s="409"/>
      <c r="GL125" s="409"/>
      <c r="GM125" s="409"/>
      <c r="GN125" s="409"/>
      <c r="GO125" s="409"/>
      <c r="GP125" s="409"/>
      <c r="GQ125" s="409"/>
      <c r="GR125" s="409"/>
      <c r="GS125" s="409"/>
      <c r="GT125" s="409"/>
      <c r="GU125" s="409"/>
      <c r="GV125" s="409"/>
      <c r="GW125" s="409"/>
      <c r="GX125" s="409"/>
      <c r="GY125" s="409"/>
      <c r="GZ125" s="409"/>
      <c r="HA125" s="409"/>
      <c r="HB125" s="409"/>
      <c r="HC125" s="409"/>
      <c r="HD125" s="409"/>
      <c r="HE125" s="409"/>
      <c r="HF125" s="409"/>
      <c r="HG125" s="409"/>
      <c r="HH125" s="409"/>
      <c r="HI125" s="409"/>
      <c r="HJ125" s="409"/>
      <c r="HK125" s="409"/>
      <c r="HL125" s="409"/>
      <c r="HM125" s="409"/>
      <c r="HN125" s="409"/>
      <c r="HO125" s="409"/>
      <c r="HP125" s="409"/>
      <c r="HQ125" s="409"/>
      <c r="HR125" s="409"/>
      <c r="HS125" s="409"/>
      <c r="HT125" s="409"/>
      <c r="HU125" s="409"/>
      <c r="HV125" s="409"/>
      <c r="HW125" s="409"/>
      <c r="HX125" s="409"/>
      <c r="HY125" s="409"/>
      <c r="HZ125" s="409"/>
      <c r="IA125" s="409"/>
      <c r="IB125" s="409"/>
      <c r="IC125" s="409"/>
      <c r="ID125" s="409"/>
      <c r="IE125" s="409"/>
      <c r="IF125" s="409"/>
      <c r="IG125" s="409"/>
      <c r="IH125" s="409"/>
      <c r="II125" s="409"/>
      <c r="IJ125" s="409"/>
      <c r="IK125" s="409"/>
      <c r="IL125" s="409"/>
      <c r="IM125" s="409"/>
      <c r="IN125" s="409"/>
      <c r="IO125" s="409"/>
      <c r="IP125" s="409"/>
      <c r="IQ125" s="409"/>
      <c r="IR125" s="409"/>
      <c r="IS125" s="409"/>
      <c r="IT125" s="409"/>
      <c r="IU125" s="409"/>
      <c r="IV125" s="409"/>
    </row>
    <row r="126" spans="1:256" s="380" customFormat="1" x14ac:dyDescent="0.2">
      <c r="A126" s="409"/>
      <c r="B126" s="398" t="s">
        <v>294</v>
      </c>
      <c r="C126" s="417">
        <v>150</v>
      </c>
      <c r="D126" s="417">
        <f>C126*(1+Operations!$C$4)</f>
        <v>154.5</v>
      </c>
      <c r="E126" s="417">
        <f>D126*(1+Operations!$C$4)</f>
        <v>159.13499999999999</v>
      </c>
      <c r="F126" s="417">
        <f>E126*(1+Operations!$C$4)</f>
        <v>163.90905000000001</v>
      </c>
      <c r="G126" s="417">
        <f>F126*(1+Operations!$C$4)</f>
        <v>168.82632150000001</v>
      </c>
      <c r="H126" s="413" t="s">
        <v>264</v>
      </c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419"/>
      <c r="V126" s="212">
        <f t="shared" ref="V126:AG126" si="418">$D126*V25</f>
        <v>481.5426326788068</v>
      </c>
      <c r="W126" s="212">
        <f t="shared" si="418"/>
        <v>539.3277486002637</v>
      </c>
      <c r="X126" s="212">
        <f t="shared" si="418"/>
        <v>604.04707843229528</v>
      </c>
      <c r="Y126" s="212">
        <f t="shared" si="418"/>
        <v>676.53272784417084</v>
      </c>
      <c r="Z126" s="212">
        <f t="shared" si="418"/>
        <v>757.7166551854715</v>
      </c>
      <c r="AA126" s="212">
        <f t="shared" si="418"/>
        <v>848.64265380772792</v>
      </c>
      <c r="AB126" s="212">
        <f t="shared" si="418"/>
        <v>967.45262534081007</v>
      </c>
      <c r="AC126" s="212">
        <f t="shared" si="418"/>
        <v>1102.8959928885236</v>
      </c>
      <c r="AD126" s="212">
        <f t="shared" si="418"/>
        <v>1257.301431892917</v>
      </c>
      <c r="AE126" s="212">
        <f t="shared" si="418"/>
        <v>1433.3236323579256</v>
      </c>
      <c r="AF126" s="212">
        <f t="shared" si="418"/>
        <v>1633.9889408880351</v>
      </c>
      <c r="AG126" s="212">
        <f t="shared" si="418"/>
        <v>1862.7473926123605</v>
      </c>
      <c r="AH126" s="317">
        <f t="shared" si="370"/>
        <v>12165.519512529308</v>
      </c>
      <c r="AI126" s="212">
        <f t="shared" ref="AI126:AT126" si="419">$E126*AI25</f>
        <v>3108.1802993129845</v>
      </c>
      <c r="AJ126" s="212">
        <f t="shared" si="419"/>
        <v>3356.8347232580231</v>
      </c>
      <c r="AK126" s="212">
        <f t="shared" si="419"/>
        <v>3625.3815011186657</v>
      </c>
      <c r="AL126" s="212">
        <f t="shared" si="419"/>
        <v>3915.4120212081589</v>
      </c>
      <c r="AM126" s="212">
        <f t="shared" si="419"/>
        <v>4228.6449829048115</v>
      </c>
      <c r="AN126" s="212">
        <f t="shared" si="419"/>
        <v>4566.9365815371966</v>
      </c>
      <c r="AO126" s="212">
        <f t="shared" si="419"/>
        <v>4932.2915080601724</v>
      </c>
      <c r="AP126" s="212">
        <f t="shared" si="419"/>
        <v>5326.8748287049866</v>
      </c>
      <c r="AQ126" s="212">
        <f t="shared" si="419"/>
        <v>5753.0248150013858</v>
      </c>
      <c r="AR126" s="212">
        <f t="shared" si="419"/>
        <v>6213.266800201498</v>
      </c>
      <c r="AS126" s="212">
        <f t="shared" si="419"/>
        <v>6710.3281442176185</v>
      </c>
      <c r="AT126" s="212">
        <f t="shared" si="419"/>
        <v>7247.1543957550284</v>
      </c>
      <c r="AU126" s="317">
        <f t="shared" si="372"/>
        <v>58984.330601280533</v>
      </c>
      <c r="AV126" s="212">
        <f t="shared" ref="AV126:BG126" si="420">$F126*AV25</f>
        <v>9405.3569748108785</v>
      </c>
      <c r="AW126" s="212">
        <f t="shared" si="420"/>
        <v>10157.78553279575</v>
      </c>
      <c r="AX126" s="212">
        <f t="shared" si="420"/>
        <v>10970.408375419409</v>
      </c>
      <c r="AY126" s="212">
        <f t="shared" si="420"/>
        <v>11848.041045452965</v>
      </c>
      <c r="AZ126" s="212">
        <f t="shared" si="420"/>
        <v>12795.8843290892</v>
      </c>
      <c r="BA126" s="212">
        <f t="shared" si="420"/>
        <v>13819.555075416336</v>
      </c>
      <c r="BB126" s="212">
        <f t="shared" si="420"/>
        <v>14925.119481449643</v>
      </c>
      <c r="BC126" s="212">
        <f t="shared" si="420"/>
        <v>16119.129039965615</v>
      </c>
      <c r="BD126" s="212">
        <f t="shared" si="420"/>
        <v>17408.659363162868</v>
      </c>
      <c r="BE126" s="212">
        <f t="shared" si="420"/>
        <v>18801.352112215896</v>
      </c>
      <c r="BF126" s="212">
        <f t="shared" si="420"/>
        <v>20305.460281193173</v>
      </c>
      <c r="BG126" s="212">
        <f t="shared" si="420"/>
        <v>21929.897103688625</v>
      </c>
      <c r="BH126" s="317">
        <f t="shared" si="374"/>
        <v>178486.64871466035</v>
      </c>
      <c r="BI126" s="212">
        <f t="shared" ref="BI126:BT126" si="421">$G126*BI25</f>
        <v>27879.791472163688</v>
      </c>
      <c r="BJ126" s="212">
        <f t="shared" si="421"/>
        <v>30110.174789936787</v>
      </c>
      <c r="BK126" s="212">
        <f t="shared" si="421"/>
        <v>32518.988773131736</v>
      </c>
      <c r="BL126" s="212">
        <f t="shared" si="421"/>
        <v>35120.507874982279</v>
      </c>
      <c r="BM126" s="212">
        <f t="shared" si="421"/>
        <v>37930.148504980862</v>
      </c>
      <c r="BN126" s="212">
        <f t="shared" si="421"/>
        <v>40964.560385379336</v>
      </c>
      <c r="BO126" s="212">
        <f t="shared" si="421"/>
        <v>44241.725216209677</v>
      </c>
      <c r="BP126" s="212">
        <f t="shared" si="421"/>
        <v>47781.063233506466</v>
      </c>
      <c r="BQ126" s="212">
        <f t="shared" si="421"/>
        <v>51603.548292186984</v>
      </c>
      <c r="BR126" s="212">
        <f t="shared" si="421"/>
        <v>55731.832155561948</v>
      </c>
      <c r="BS126" s="212">
        <f t="shared" si="421"/>
        <v>60190.378728006908</v>
      </c>
      <c r="BT126" s="212">
        <f t="shared" si="421"/>
        <v>65005.609026247454</v>
      </c>
      <c r="BU126" s="317">
        <f t="shared" si="376"/>
        <v>529078.32845229411</v>
      </c>
      <c r="BV126" s="418"/>
      <c r="BW126" s="418"/>
      <c r="BX126" s="418"/>
      <c r="BY126" s="418"/>
      <c r="BZ126" s="418"/>
      <c r="CA126" s="418"/>
      <c r="CB126" s="418"/>
      <c r="CC126" s="418"/>
      <c r="CD126" s="418"/>
      <c r="CE126" s="418"/>
      <c r="CF126" s="418"/>
      <c r="CG126" s="418"/>
      <c r="CH126" s="418"/>
      <c r="CI126" s="409"/>
      <c r="CJ126" s="409"/>
      <c r="CK126" s="409"/>
      <c r="CL126" s="409"/>
      <c r="CM126" s="409"/>
      <c r="CN126" s="409"/>
      <c r="CO126" s="409"/>
      <c r="CP126" s="409"/>
      <c r="CQ126" s="409"/>
      <c r="CR126" s="409"/>
      <c r="CS126" s="409"/>
      <c r="CT126" s="409"/>
      <c r="CU126" s="409"/>
      <c r="CV126" s="409"/>
      <c r="CW126" s="409"/>
      <c r="CX126" s="409"/>
      <c r="CY126" s="409"/>
      <c r="CZ126" s="409"/>
      <c r="DA126" s="409"/>
      <c r="DB126" s="409"/>
      <c r="DC126" s="409"/>
      <c r="DD126" s="409"/>
      <c r="DE126" s="409"/>
      <c r="DF126" s="409"/>
      <c r="DG126" s="409"/>
      <c r="DH126" s="409"/>
      <c r="DI126" s="409"/>
      <c r="DJ126" s="409"/>
      <c r="DK126" s="409"/>
      <c r="DL126" s="409"/>
      <c r="DM126" s="409"/>
      <c r="DN126" s="409"/>
      <c r="DO126" s="409"/>
      <c r="DP126" s="409"/>
      <c r="DQ126" s="409"/>
      <c r="DR126" s="409"/>
      <c r="DS126" s="409"/>
      <c r="DT126" s="409"/>
      <c r="DU126" s="409"/>
      <c r="DV126" s="409"/>
      <c r="DW126" s="409"/>
      <c r="DX126" s="409"/>
      <c r="DY126" s="409"/>
      <c r="DZ126" s="409"/>
      <c r="EA126" s="409"/>
      <c r="EB126" s="409"/>
      <c r="EC126" s="409"/>
      <c r="ED126" s="409"/>
      <c r="EE126" s="409"/>
      <c r="EF126" s="409"/>
      <c r="EG126" s="409"/>
      <c r="EH126" s="409"/>
      <c r="EI126" s="409"/>
      <c r="EJ126" s="409"/>
      <c r="EK126" s="409"/>
      <c r="EL126" s="409"/>
      <c r="EM126" s="409"/>
      <c r="EN126" s="409"/>
      <c r="EO126" s="409"/>
      <c r="EP126" s="409"/>
      <c r="EQ126" s="409"/>
      <c r="ER126" s="409"/>
      <c r="ES126" s="409"/>
      <c r="ET126" s="409"/>
      <c r="EU126" s="409"/>
      <c r="EV126" s="409"/>
      <c r="EW126" s="409"/>
      <c r="EX126" s="409"/>
      <c r="EY126" s="409"/>
      <c r="EZ126" s="409"/>
      <c r="FA126" s="409"/>
      <c r="FB126" s="409"/>
      <c r="FC126" s="409"/>
      <c r="FD126" s="409"/>
      <c r="FE126" s="409"/>
      <c r="FF126" s="409"/>
      <c r="FG126" s="409"/>
      <c r="FH126" s="409"/>
      <c r="FI126" s="409"/>
      <c r="FJ126" s="409"/>
      <c r="FK126" s="409"/>
      <c r="FL126" s="409"/>
      <c r="FM126" s="409"/>
      <c r="FN126" s="409"/>
      <c r="FO126" s="409"/>
      <c r="FP126" s="409"/>
      <c r="FQ126" s="409"/>
      <c r="FR126" s="409"/>
      <c r="FS126" s="409"/>
      <c r="FT126" s="409"/>
      <c r="FU126" s="409"/>
      <c r="FV126" s="409"/>
      <c r="FW126" s="409"/>
      <c r="FX126" s="409"/>
      <c r="FY126" s="409"/>
      <c r="FZ126" s="409"/>
      <c r="GA126" s="409"/>
      <c r="GB126" s="409"/>
      <c r="GC126" s="409"/>
      <c r="GD126" s="409"/>
      <c r="GE126" s="409"/>
      <c r="GF126" s="409"/>
      <c r="GG126" s="409"/>
      <c r="GH126" s="409"/>
      <c r="GI126" s="409"/>
      <c r="GJ126" s="409"/>
      <c r="GK126" s="409"/>
      <c r="GL126" s="409"/>
      <c r="GM126" s="409"/>
      <c r="GN126" s="409"/>
      <c r="GO126" s="409"/>
      <c r="GP126" s="409"/>
      <c r="GQ126" s="409"/>
      <c r="GR126" s="409"/>
      <c r="GS126" s="409"/>
      <c r="GT126" s="409"/>
      <c r="GU126" s="409"/>
      <c r="GV126" s="409"/>
      <c r="GW126" s="409"/>
      <c r="GX126" s="409"/>
      <c r="GY126" s="409"/>
      <c r="GZ126" s="409"/>
      <c r="HA126" s="409"/>
      <c r="HB126" s="409"/>
      <c r="HC126" s="409"/>
      <c r="HD126" s="409"/>
      <c r="HE126" s="409"/>
      <c r="HF126" s="409"/>
      <c r="HG126" s="409"/>
      <c r="HH126" s="409"/>
      <c r="HI126" s="409"/>
      <c r="HJ126" s="409"/>
      <c r="HK126" s="409"/>
      <c r="HL126" s="409"/>
      <c r="HM126" s="409"/>
      <c r="HN126" s="409"/>
      <c r="HO126" s="409"/>
      <c r="HP126" s="409"/>
      <c r="HQ126" s="409"/>
      <c r="HR126" s="409"/>
      <c r="HS126" s="409"/>
      <c r="HT126" s="409"/>
      <c r="HU126" s="409"/>
      <c r="HV126" s="409"/>
      <c r="HW126" s="409"/>
      <c r="HX126" s="409"/>
      <c r="HY126" s="409"/>
      <c r="HZ126" s="409"/>
      <c r="IA126" s="409"/>
      <c r="IB126" s="409"/>
      <c r="IC126" s="409"/>
      <c r="ID126" s="409"/>
      <c r="IE126" s="409"/>
      <c r="IF126" s="409"/>
      <c r="IG126" s="409"/>
      <c r="IH126" s="409"/>
      <c r="II126" s="409"/>
      <c r="IJ126" s="409"/>
      <c r="IK126" s="409"/>
      <c r="IL126" s="409"/>
      <c r="IM126" s="409"/>
      <c r="IN126" s="409"/>
      <c r="IO126" s="409"/>
      <c r="IP126" s="409"/>
      <c r="IQ126" s="409"/>
      <c r="IR126" s="409"/>
      <c r="IS126" s="409"/>
      <c r="IT126" s="409"/>
      <c r="IU126" s="409"/>
      <c r="IV126" s="409"/>
    </row>
    <row r="127" spans="1:256" s="380" customFormat="1" x14ac:dyDescent="0.2">
      <c r="A127" s="409"/>
      <c r="B127" s="398" t="s">
        <v>295</v>
      </c>
      <c r="C127" s="417">
        <v>80</v>
      </c>
      <c r="D127" s="417">
        <f>C127*(1+Operations!$C$4)</f>
        <v>82.4</v>
      </c>
      <c r="E127" s="417">
        <f>D127*(1+Operations!$C$4)</f>
        <v>84.872000000000014</v>
      </c>
      <c r="F127" s="417">
        <f>E127*(1+Operations!$C$4)</f>
        <v>87.418160000000015</v>
      </c>
      <c r="G127" s="417">
        <f>F127*(1+Operations!$C$4)</f>
        <v>90.040704800000015</v>
      </c>
      <c r="H127" s="413" t="s">
        <v>264</v>
      </c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419"/>
      <c r="V127" s="212">
        <f t="shared" ref="V127:AG127" si="422">$D127*V26</f>
        <v>417.33694832163258</v>
      </c>
      <c r="W127" s="212">
        <f t="shared" si="422"/>
        <v>467.41738212022858</v>
      </c>
      <c r="X127" s="212">
        <f t="shared" si="422"/>
        <v>523.50746797465604</v>
      </c>
      <c r="Y127" s="212">
        <f t="shared" si="422"/>
        <v>586.32836413161476</v>
      </c>
      <c r="Z127" s="212">
        <f t="shared" si="422"/>
        <v>656.68776782740861</v>
      </c>
      <c r="AA127" s="212">
        <f t="shared" si="422"/>
        <v>735.49029996669765</v>
      </c>
      <c r="AB127" s="212">
        <f t="shared" si="422"/>
        <v>838.45894196203551</v>
      </c>
      <c r="AC127" s="212">
        <f t="shared" si="422"/>
        <v>955.8431938367205</v>
      </c>
      <c r="AD127" s="212">
        <f t="shared" si="422"/>
        <v>1089.6612409738614</v>
      </c>
      <c r="AE127" s="212">
        <f t="shared" si="422"/>
        <v>1242.2138147102021</v>
      </c>
      <c r="AF127" s="212">
        <f t="shared" si="422"/>
        <v>1416.1237487696308</v>
      </c>
      <c r="AG127" s="212">
        <f t="shared" si="422"/>
        <v>1614.3810735973789</v>
      </c>
      <c r="AH127" s="317">
        <f t="shared" si="370"/>
        <v>10543.450244192067</v>
      </c>
      <c r="AI127" s="212">
        <f t="shared" ref="AI127:AT127" si="423">$E127*AI26</f>
        <v>2818.0834713771064</v>
      </c>
      <c r="AJ127" s="212">
        <f t="shared" si="423"/>
        <v>3043.5301490872748</v>
      </c>
      <c r="AK127" s="212">
        <f t="shared" si="423"/>
        <v>3287.0125610142577</v>
      </c>
      <c r="AL127" s="212">
        <f t="shared" si="423"/>
        <v>3549.9735658953982</v>
      </c>
      <c r="AM127" s="212">
        <f t="shared" si="423"/>
        <v>3833.97145116703</v>
      </c>
      <c r="AN127" s="212">
        <f t="shared" si="423"/>
        <v>4140.6891672603924</v>
      </c>
      <c r="AO127" s="212">
        <f t="shared" si="423"/>
        <v>4471.9443006412239</v>
      </c>
      <c r="AP127" s="212">
        <f t="shared" si="423"/>
        <v>4829.6998446925227</v>
      </c>
      <c r="AQ127" s="212">
        <f t="shared" si="423"/>
        <v>5216.0758322679249</v>
      </c>
      <c r="AR127" s="212">
        <f t="shared" si="423"/>
        <v>5633.361898849359</v>
      </c>
      <c r="AS127" s="212">
        <f t="shared" si="423"/>
        <v>6084.0308507573081</v>
      </c>
      <c r="AT127" s="212">
        <f t="shared" si="423"/>
        <v>6570.7533188178932</v>
      </c>
      <c r="AU127" s="317">
        <f t="shared" si="372"/>
        <v>53479.126411827689</v>
      </c>
      <c r="AV127" s="212">
        <f t="shared" ref="AV127:BG127" si="424">$F127*AV26</f>
        <v>8527.5236571618643</v>
      </c>
      <c r="AW127" s="212">
        <f t="shared" si="424"/>
        <v>9209.7255497348142</v>
      </c>
      <c r="AX127" s="212">
        <f t="shared" si="424"/>
        <v>9946.5035937135999</v>
      </c>
      <c r="AY127" s="212">
        <f t="shared" si="424"/>
        <v>10742.223881210688</v>
      </c>
      <c r="AZ127" s="212">
        <f t="shared" si="424"/>
        <v>11601.601791707544</v>
      </c>
      <c r="BA127" s="212">
        <f t="shared" si="424"/>
        <v>12529.729935044146</v>
      </c>
      <c r="BB127" s="212">
        <f t="shared" si="424"/>
        <v>13532.108329847679</v>
      </c>
      <c r="BC127" s="212">
        <f t="shared" si="424"/>
        <v>14614.676996235492</v>
      </c>
      <c r="BD127" s="212">
        <f t="shared" si="424"/>
        <v>15783.851155934337</v>
      </c>
      <c r="BE127" s="212">
        <f t="shared" si="424"/>
        <v>17046.559248409081</v>
      </c>
      <c r="BF127" s="212">
        <f t="shared" si="424"/>
        <v>18410.283988281815</v>
      </c>
      <c r="BG127" s="212">
        <f t="shared" si="424"/>
        <v>19883.106707344356</v>
      </c>
      <c r="BH127" s="317">
        <f t="shared" si="374"/>
        <v>161827.89483462542</v>
      </c>
      <c r="BI127" s="212">
        <f t="shared" ref="BI127:BT127" si="425">$G127*BI26</f>
        <v>25277.677601428415</v>
      </c>
      <c r="BJ127" s="212">
        <f t="shared" si="425"/>
        <v>27299.891809542692</v>
      </c>
      <c r="BK127" s="212">
        <f t="shared" si="425"/>
        <v>29483.88315430611</v>
      </c>
      <c r="BL127" s="212">
        <f t="shared" si="425"/>
        <v>31842.593806650606</v>
      </c>
      <c r="BM127" s="212">
        <f t="shared" si="425"/>
        <v>34390.001311182656</v>
      </c>
      <c r="BN127" s="212">
        <f t="shared" si="425"/>
        <v>37141.201416077267</v>
      </c>
      <c r="BO127" s="212">
        <f t="shared" si="425"/>
        <v>40112.497529363456</v>
      </c>
      <c r="BP127" s="212">
        <f t="shared" si="425"/>
        <v>43321.49733171254</v>
      </c>
      <c r="BQ127" s="212">
        <f t="shared" si="425"/>
        <v>46787.217118249537</v>
      </c>
      <c r="BR127" s="212">
        <f t="shared" si="425"/>
        <v>50530.194487709501</v>
      </c>
      <c r="BS127" s="212">
        <f t="shared" si="425"/>
        <v>54572.610046726266</v>
      </c>
      <c r="BT127" s="212">
        <f t="shared" si="425"/>
        <v>58938.418850464375</v>
      </c>
      <c r="BU127" s="317">
        <f t="shared" si="376"/>
        <v>479697.68446341343</v>
      </c>
      <c r="BV127" s="418"/>
      <c r="BW127" s="418"/>
      <c r="BX127" s="418"/>
      <c r="BY127" s="418"/>
      <c r="BZ127" s="418"/>
      <c r="CA127" s="418"/>
      <c r="CB127" s="418"/>
      <c r="CC127" s="418"/>
      <c r="CD127" s="418"/>
      <c r="CE127" s="418"/>
      <c r="CF127" s="418"/>
      <c r="CG127" s="418"/>
      <c r="CH127" s="418"/>
      <c r="CI127" s="409"/>
      <c r="CJ127" s="409"/>
      <c r="CK127" s="409"/>
      <c r="CL127" s="409"/>
      <c r="CM127" s="409"/>
      <c r="CN127" s="409"/>
      <c r="CO127" s="409"/>
      <c r="CP127" s="409"/>
      <c r="CQ127" s="409"/>
      <c r="CR127" s="409"/>
      <c r="CS127" s="409"/>
      <c r="CT127" s="409"/>
      <c r="CU127" s="409"/>
      <c r="CV127" s="409"/>
      <c r="CW127" s="409"/>
      <c r="CX127" s="409"/>
      <c r="CY127" s="409"/>
      <c r="CZ127" s="409"/>
      <c r="DA127" s="409"/>
      <c r="DB127" s="409"/>
      <c r="DC127" s="409"/>
      <c r="DD127" s="409"/>
      <c r="DE127" s="409"/>
      <c r="DF127" s="409"/>
      <c r="DG127" s="409"/>
      <c r="DH127" s="409"/>
      <c r="DI127" s="409"/>
      <c r="DJ127" s="409"/>
      <c r="DK127" s="409"/>
      <c r="DL127" s="409"/>
      <c r="DM127" s="409"/>
      <c r="DN127" s="409"/>
      <c r="DO127" s="409"/>
      <c r="DP127" s="409"/>
      <c r="DQ127" s="409"/>
      <c r="DR127" s="409"/>
      <c r="DS127" s="409"/>
      <c r="DT127" s="409"/>
      <c r="DU127" s="409"/>
      <c r="DV127" s="409"/>
      <c r="DW127" s="409"/>
      <c r="DX127" s="409"/>
      <c r="DY127" s="409"/>
      <c r="DZ127" s="409"/>
      <c r="EA127" s="409"/>
      <c r="EB127" s="409"/>
      <c r="EC127" s="409"/>
      <c r="ED127" s="409"/>
      <c r="EE127" s="409"/>
      <c r="EF127" s="409"/>
      <c r="EG127" s="409"/>
      <c r="EH127" s="409"/>
      <c r="EI127" s="409"/>
      <c r="EJ127" s="409"/>
      <c r="EK127" s="409"/>
      <c r="EL127" s="409"/>
      <c r="EM127" s="409"/>
      <c r="EN127" s="409"/>
      <c r="EO127" s="409"/>
      <c r="EP127" s="409"/>
      <c r="EQ127" s="409"/>
      <c r="ER127" s="409"/>
      <c r="ES127" s="409"/>
      <c r="ET127" s="409"/>
      <c r="EU127" s="409"/>
      <c r="EV127" s="409"/>
      <c r="EW127" s="409"/>
      <c r="EX127" s="409"/>
      <c r="EY127" s="409"/>
      <c r="EZ127" s="409"/>
      <c r="FA127" s="409"/>
      <c r="FB127" s="409"/>
      <c r="FC127" s="409"/>
      <c r="FD127" s="409"/>
      <c r="FE127" s="409"/>
      <c r="FF127" s="409"/>
      <c r="FG127" s="409"/>
      <c r="FH127" s="409"/>
      <c r="FI127" s="409"/>
      <c r="FJ127" s="409"/>
      <c r="FK127" s="409"/>
      <c r="FL127" s="409"/>
      <c r="FM127" s="409"/>
      <c r="FN127" s="409"/>
      <c r="FO127" s="409"/>
      <c r="FP127" s="409"/>
      <c r="FQ127" s="409"/>
      <c r="FR127" s="409"/>
      <c r="FS127" s="409"/>
      <c r="FT127" s="409"/>
      <c r="FU127" s="409"/>
      <c r="FV127" s="409"/>
      <c r="FW127" s="409"/>
      <c r="FX127" s="409"/>
      <c r="FY127" s="409"/>
      <c r="FZ127" s="409"/>
      <c r="GA127" s="409"/>
      <c r="GB127" s="409"/>
      <c r="GC127" s="409"/>
      <c r="GD127" s="409"/>
      <c r="GE127" s="409"/>
      <c r="GF127" s="409"/>
      <c r="GG127" s="409"/>
      <c r="GH127" s="409"/>
      <c r="GI127" s="409"/>
      <c r="GJ127" s="409"/>
      <c r="GK127" s="409"/>
      <c r="GL127" s="409"/>
      <c r="GM127" s="409"/>
      <c r="GN127" s="409"/>
      <c r="GO127" s="409"/>
      <c r="GP127" s="409"/>
      <c r="GQ127" s="409"/>
      <c r="GR127" s="409"/>
      <c r="GS127" s="409"/>
      <c r="GT127" s="409"/>
      <c r="GU127" s="409"/>
      <c r="GV127" s="409"/>
      <c r="GW127" s="409"/>
      <c r="GX127" s="409"/>
      <c r="GY127" s="409"/>
      <c r="GZ127" s="409"/>
      <c r="HA127" s="409"/>
      <c r="HB127" s="409"/>
      <c r="HC127" s="409"/>
      <c r="HD127" s="409"/>
      <c r="HE127" s="409"/>
      <c r="HF127" s="409"/>
      <c r="HG127" s="409"/>
      <c r="HH127" s="409"/>
      <c r="HI127" s="409"/>
      <c r="HJ127" s="409"/>
      <c r="HK127" s="409"/>
      <c r="HL127" s="409"/>
      <c r="HM127" s="409"/>
      <c r="HN127" s="409"/>
      <c r="HO127" s="409"/>
      <c r="HP127" s="409"/>
      <c r="HQ127" s="409"/>
      <c r="HR127" s="409"/>
      <c r="HS127" s="409"/>
      <c r="HT127" s="409"/>
      <c r="HU127" s="409"/>
      <c r="HV127" s="409"/>
      <c r="HW127" s="409"/>
      <c r="HX127" s="409"/>
      <c r="HY127" s="409"/>
      <c r="HZ127" s="409"/>
      <c r="IA127" s="409"/>
      <c r="IB127" s="409"/>
      <c r="IC127" s="409"/>
      <c r="ID127" s="409"/>
      <c r="IE127" s="409"/>
      <c r="IF127" s="409"/>
      <c r="IG127" s="409"/>
      <c r="IH127" s="409"/>
      <c r="II127" s="409"/>
      <c r="IJ127" s="409"/>
      <c r="IK127" s="409"/>
      <c r="IL127" s="409"/>
      <c r="IM127" s="409"/>
      <c r="IN127" s="409"/>
      <c r="IO127" s="409"/>
      <c r="IP127" s="409"/>
      <c r="IQ127" s="409"/>
      <c r="IR127" s="409"/>
      <c r="IS127" s="409"/>
      <c r="IT127" s="409"/>
      <c r="IU127" s="409"/>
      <c r="IV127" s="409"/>
    </row>
    <row r="128" spans="1:256" s="385" customFormat="1" x14ac:dyDescent="0.2">
      <c r="A128" s="461"/>
      <c r="B128" s="525" t="s">
        <v>257</v>
      </c>
      <c r="C128" s="525"/>
      <c r="D128" s="467"/>
      <c r="E128" s="467"/>
      <c r="F128" s="467"/>
      <c r="G128" s="467"/>
      <c r="H128" s="463"/>
      <c r="I128" s="317">
        <f>SUM(I115:I127)</f>
        <v>1905.6</v>
      </c>
      <c r="J128" s="317">
        <f t="shared" ref="J128" si="426">SUM(J115:J127)</f>
        <v>2134.2720000000004</v>
      </c>
      <c r="K128" s="317">
        <f t="shared" ref="K128" si="427">SUM(K115:K127)</f>
        <v>2390.3846400000002</v>
      </c>
      <c r="L128" s="317">
        <f t="shared" ref="L128" si="428">SUM(L115:L127)</f>
        <v>2677.2307968000009</v>
      </c>
      <c r="M128" s="317">
        <f t="shared" ref="M128" si="429">SUM(M115:M127)</f>
        <v>2998.4984924160008</v>
      </c>
      <c r="N128" s="317">
        <f t="shared" ref="N128" si="430">SUM(N115:N127)</f>
        <v>3358.318311505921</v>
      </c>
      <c r="O128" s="317">
        <f t="shared" ref="O128" si="431">SUM(O115:O127)</f>
        <v>3761.3165088866326</v>
      </c>
      <c r="P128" s="317">
        <f t="shared" ref="P128" si="432">SUM(P115:P127)</f>
        <v>4212.6744899530295</v>
      </c>
      <c r="Q128" s="317">
        <f t="shared" ref="Q128" si="433">SUM(Q115:Q127)</f>
        <v>4718.1954287473927</v>
      </c>
      <c r="R128" s="317">
        <f t="shared" ref="R128" si="434">SUM(R115:R127)</f>
        <v>5284.3788801970795</v>
      </c>
      <c r="S128" s="317">
        <f t="shared" ref="S128" si="435">SUM(S115:S127)</f>
        <v>5918.504345820731</v>
      </c>
      <c r="T128" s="317">
        <f t="shared" ref="T128" si="436">SUM(T115:T127)</f>
        <v>6628.7248673192198</v>
      </c>
      <c r="U128" s="317">
        <f t="shared" si="368"/>
        <v>45988.098761646012</v>
      </c>
      <c r="V128" s="317">
        <f>SUM(V115:V127)</f>
        <v>9891.0863179863081</v>
      </c>
      <c r="W128" s="317">
        <f t="shared" ref="W128" si="437">SUM(W115:W127)</f>
        <v>11078.016676144671</v>
      </c>
      <c r="X128" s="317">
        <f t="shared" ref="X128" si="438">SUM(X115:X127)</f>
        <v>12407.378677282026</v>
      </c>
      <c r="Y128" s="317">
        <f t="shared" ref="Y128" si="439">SUM(Y115:Y127)</f>
        <v>13896.264118555871</v>
      </c>
      <c r="Z128" s="317">
        <f t="shared" ref="Z128" si="440">SUM(Z115:Z127)</f>
        <v>15563.815812782579</v>
      </c>
      <c r="AA128" s="317">
        <f t="shared" ref="AA128" si="441">SUM(AA115:AA127)</f>
        <v>17431.473710316488</v>
      </c>
      <c r="AB128" s="317">
        <f t="shared" ref="AB128" si="442">SUM(AB115:AB127)</f>
        <v>19871.880029760803</v>
      </c>
      <c r="AC128" s="317">
        <f t="shared" ref="AC128" si="443">SUM(AC115:AC127)</f>
        <v>22653.943233927312</v>
      </c>
      <c r="AD128" s="317">
        <f t="shared" ref="AD128" si="444">SUM(AD115:AD127)</f>
        <v>25825.495286677138</v>
      </c>
      <c r="AE128" s="317">
        <f t="shared" ref="AE128" si="445">SUM(AE115:AE127)</f>
        <v>29441.064626811938</v>
      </c>
      <c r="AF128" s="317">
        <f t="shared" ref="AF128" si="446">SUM(AF115:AF127)</f>
        <v>33562.813674565616</v>
      </c>
      <c r="AG128" s="317">
        <f t="shared" ref="AG128" si="447">SUM(AG115:AG127)</f>
        <v>38261.607589004809</v>
      </c>
      <c r="AH128" s="317">
        <f t="shared" si="370"/>
        <v>249884.83975381556</v>
      </c>
      <c r="AI128" s="317">
        <f>SUM(AI115:AI127)</f>
        <v>51351.282785049589</v>
      </c>
      <c r="AJ128" s="317">
        <f t="shared" ref="AJ128" si="448">SUM(AJ115:AJ127)</f>
        <v>55459.385407853559</v>
      </c>
      <c r="AK128" s="317">
        <f t="shared" ref="AK128" si="449">SUM(AK115:AK127)</f>
        <v>59896.136240481857</v>
      </c>
      <c r="AL128" s="317">
        <f t="shared" ref="AL128" si="450">SUM(AL115:AL127)</f>
        <v>64687.827139720415</v>
      </c>
      <c r="AM128" s="317">
        <f t="shared" ref="AM128" si="451">SUM(AM115:AM127)</f>
        <v>69862.853310898048</v>
      </c>
      <c r="AN128" s="317">
        <f t="shared" ref="AN128" si="452">SUM(AN115:AN127)</f>
        <v>75451.88157576989</v>
      </c>
      <c r="AO128" s="317">
        <f t="shared" ref="AO128" si="453">SUM(AO115:AO127)</f>
        <v>81488.032101831457</v>
      </c>
      <c r="AP128" s="317">
        <f t="shared" ref="AP128" si="454">SUM(AP115:AP127)</f>
        <v>88007.074669977999</v>
      </c>
      <c r="AQ128" s="317">
        <f t="shared" ref="AQ128" si="455">SUM(AQ115:AQ127)</f>
        <v>95047.640643576247</v>
      </c>
      <c r="AR128" s="317">
        <f t="shared" ref="AR128" si="456">SUM(AR115:AR127)</f>
        <v>102651.45189506233</v>
      </c>
      <c r="AS128" s="317">
        <f t="shared" ref="AS128" si="457">SUM(AS115:AS127)</f>
        <v>110863.56804666735</v>
      </c>
      <c r="AT128" s="317">
        <f t="shared" ref="AT128" si="458">SUM(AT115:AT127)</f>
        <v>119732.65349040076</v>
      </c>
      <c r="AU128" s="317">
        <f t="shared" si="372"/>
        <v>974499.78730728966</v>
      </c>
      <c r="AV128" s="317">
        <f>SUM(AV115:AV127)</f>
        <v>155389.03769984213</v>
      </c>
      <c r="AW128" s="317">
        <f t="shared" ref="AW128" si="459">SUM(AW115:AW127)</f>
        <v>167820.16071582949</v>
      </c>
      <c r="AX128" s="317">
        <f t="shared" ref="AX128" si="460">SUM(AX115:AX127)</f>
        <v>181245.77357309588</v>
      </c>
      <c r="AY128" s="317">
        <f t="shared" ref="AY128" si="461">SUM(AY115:AY127)</f>
        <v>195745.43545894357</v>
      </c>
      <c r="AZ128" s="317">
        <f t="shared" ref="AZ128" si="462">SUM(AZ115:AZ127)</f>
        <v>211405.07029565904</v>
      </c>
      <c r="BA128" s="317">
        <f t="shared" ref="BA128" si="463">SUM(BA115:BA127)</f>
        <v>228317.47591931181</v>
      </c>
      <c r="BB128" s="317">
        <f t="shared" ref="BB128" si="464">SUM(BB115:BB127)</f>
        <v>246582.87399285677</v>
      </c>
      <c r="BC128" s="317">
        <f t="shared" ref="BC128" si="465">SUM(BC115:BC127)</f>
        <v>266309.50391228532</v>
      </c>
      <c r="BD128" s="317">
        <f t="shared" ref="BD128" si="466">SUM(BD115:BD127)</f>
        <v>287614.26422526815</v>
      </c>
      <c r="BE128" s="317">
        <f t="shared" ref="BE128" si="467">SUM(BE115:BE127)</f>
        <v>310623.40536328958</v>
      </c>
      <c r="BF128" s="317">
        <f t="shared" ref="BF128" si="468">SUM(BF115:BF127)</f>
        <v>335473.27779235283</v>
      </c>
      <c r="BG128" s="317">
        <f t="shared" ref="BG128" si="469">SUM(BG115:BG127)</f>
        <v>362311.140015741</v>
      </c>
      <c r="BH128" s="317">
        <f t="shared" si="374"/>
        <v>2948837.4189644754</v>
      </c>
      <c r="BI128" s="317">
        <f>SUM(BI115:BI127)</f>
        <v>460611.32817544043</v>
      </c>
      <c r="BJ128" s="317">
        <f t="shared" ref="BJ128" si="470">SUM(BJ115:BJ127)</f>
        <v>497460.23442947573</v>
      </c>
      <c r="BK128" s="317">
        <f t="shared" ref="BK128" si="471">SUM(BK115:BK127)</f>
        <v>537257.05318383384</v>
      </c>
      <c r="BL128" s="317">
        <f t="shared" ref="BL128" si="472">SUM(BL115:BL127)</f>
        <v>580237.61743854068</v>
      </c>
      <c r="BM128" s="317">
        <f t="shared" ref="BM128" si="473">SUM(BM115:BM127)</f>
        <v>626656.62683362374</v>
      </c>
      <c r="BN128" s="317">
        <f t="shared" ref="BN128" si="474">SUM(BN115:BN127)</f>
        <v>676789.15698031383</v>
      </c>
      <c r="BO128" s="317">
        <f t="shared" ref="BO128" si="475">SUM(BO115:BO127)</f>
        <v>730932.2895387389</v>
      </c>
      <c r="BP128" s="317">
        <f t="shared" ref="BP128" si="476">SUM(BP115:BP127)</f>
        <v>789406.87270183826</v>
      </c>
      <c r="BQ128" s="317">
        <f t="shared" ref="BQ128" si="477">SUM(BQ115:BQ127)</f>
        <v>852559.42251798534</v>
      </c>
      <c r="BR128" s="317">
        <f t="shared" ref="BR128" si="478">SUM(BR115:BR127)</f>
        <v>920764.1763194243</v>
      </c>
      <c r="BS128" s="317">
        <f t="shared" ref="BS128" si="479">SUM(BS115:BS127)</f>
        <v>994425.31042497803</v>
      </c>
      <c r="BT128" s="317">
        <f t="shared" ref="BT128" si="480">SUM(BT115:BT127)</f>
        <v>1073979.3352589763</v>
      </c>
      <c r="BU128" s="317">
        <f t="shared" si="376"/>
        <v>8741079.4238031693</v>
      </c>
      <c r="BV128" s="466"/>
      <c r="BW128" s="466"/>
      <c r="BX128" s="466"/>
      <c r="BY128" s="466"/>
      <c r="BZ128" s="466"/>
      <c r="CA128" s="466"/>
      <c r="CB128" s="466"/>
      <c r="CC128" s="466"/>
      <c r="CD128" s="466"/>
      <c r="CE128" s="466"/>
      <c r="CF128" s="466"/>
      <c r="CG128" s="468"/>
      <c r="CH128" s="466"/>
      <c r="CI128" s="461"/>
      <c r="CJ128" s="461"/>
      <c r="CK128" s="461"/>
      <c r="CL128" s="461"/>
      <c r="CM128" s="461"/>
      <c r="CN128" s="461"/>
      <c r="CO128" s="461"/>
      <c r="CP128" s="461"/>
      <c r="CQ128" s="461"/>
      <c r="CR128" s="461"/>
      <c r="CS128" s="461"/>
      <c r="CT128" s="461"/>
      <c r="CU128" s="461"/>
      <c r="CV128" s="461"/>
      <c r="CW128" s="461"/>
      <c r="CX128" s="461"/>
      <c r="CY128" s="461"/>
      <c r="CZ128" s="461"/>
      <c r="DA128" s="461"/>
      <c r="DB128" s="461"/>
      <c r="DC128" s="461"/>
      <c r="DD128" s="461"/>
      <c r="DE128" s="461"/>
      <c r="DF128" s="461"/>
      <c r="DG128" s="461"/>
      <c r="DH128" s="461"/>
      <c r="DI128" s="461"/>
      <c r="DJ128" s="461"/>
      <c r="DK128" s="461"/>
      <c r="DL128" s="461"/>
      <c r="DM128" s="461"/>
      <c r="DN128" s="461"/>
      <c r="DO128" s="461"/>
      <c r="DP128" s="461"/>
      <c r="DQ128" s="461"/>
      <c r="DR128" s="461"/>
      <c r="DS128" s="461"/>
      <c r="DT128" s="461"/>
      <c r="DU128" s="461"/>
      <c r="DV128" s="461"/>
      <c r="DW128" s="461"/>
      <c r="DX128" s="461"/>
      <c r="DY128" s="461"/>
      <c r="DZ128" s="461"/>
      <c r="EA128" s="461"/>
      <c r="EB128" s="461"/>
      <c r="EC128" s="461"/>
      <c r="ED128" s="461"/>
      <c r="EE128" s="461"/>
      <c r="EF128" s="461"/>
      <c r="EG128" s="461"/>
      <c r="EH128" s="461"/>
      <c r="EI128" s="461"/>
      <c r="EJ128" s="461"/>
      <c r="EK128" s="461"/>
      <c r="EL128" s="461"/>
      <c r="EM128" s="461"/>
      <c r="EN128" s="461"/>
      <c r="EO128" s="461"/>
      <c r="EP128" s="461"/>
      <c r="EQ128" s="461"/>
      <c r="ER128" s="461"/>
      <c r="ES128" s="461"/>
      <c r="ET128" s="461"/>
      <c r="EU128" s="461"/>
      <c r="EV128" s="461"/>
      <c r="EW128" s="461"/>
      <c r="EX128" s="461"/>
      <c r="EY128" s="461"/>
      <c r="EZ128" s="461"/>
      <c r="FA128" s="461"/>
      <c r="FB128" s="461"/>
      <c r="FC128" s="461"/>
      <c r="FD128" s="461"/>
      <c r="FE128" s="461"/>
      <c r="FF128" s="461"/>
      <c r="FG128" s="461"/>
      <c r="FH128" s="461"/>
      <c r="FI128" s="461"/>
      <c r="FJ128" s="461"/>
      <c r="FK128" s="461"/>
      <c r="FL128" s="461"/>
      <c r="FM128" s="461"/>
      <c r="FN128" s="461"/>
      <c r="FO128" s="461"/>
      <c r="FP128" s="461"/>
      <c r="FQ128" s="461"/>
      <c r="FR128" s="461"/>
      <c r="FS128" s="461"/>
      <c r="FT128" s="461"/>
      <c r="FU128" s="461"/>
      <c r="FV128" s="461"/>
      <c r="FW128" s="461"/>
      <c r="FX128" s="461"/>
      <c r="FY128" s="461"/>
      <c r="FZ128" s="461"/>
      <c r="GA128" s="461"/>
      <c r="GB128" s="461"/>
      <c r="GC128" s="461"/>
      <c r="GD128" s="461"/>
      <c r="GE128" s="461"/>
      <c r="GF128" s="461"/>
      <c r="GG128" s="461"/>
      <c r="GH128" s="461"/>
      <c r="GI128" s="461"/>
      <c r="GJ128" s="461"/>
      <c r="GK128" s="461"/>
      <c r="GL128" s="461"/>
      <c r="GM128" s="461"/>
      <c r="GN128" s="461"/>
      <c r="GO128" s="461"/>
      <c r="GP128" s="461"/>
      <c r="GQ128" s="461"/>
      <c r="GR128" s="461"/>
      <c r="GS128" s="461"/>
      <c r="GT128" s="461"/>
      <c r="GU128" s="461"/>
      <c r="GV128" s="461"/>
      <c r="GW128" s="461"/>
      <c r="GX128" s="461"/>
      <c r="GY128" s="461"/>
      <c r="GZ128" s="461"/>
      <c r="HA128" s="461"/>
      <c r="HB128" s="461"/>
      <c r="HC128" s="461"/>
      <c r="HD128" s="461"/>
      <c r="HE128" s="461"/>
      <c r="HF128" s="461"/>
      <c r="HG128" s="461"/>
      <c r="HH128" s="461"/>
      <c r="HI128" s="461"/>
      <c r="HJ128" s="461"/>
      <c r="HK128" s="461"/>
      <c r="HL128" s="461"/>
      <c r="HM128" s="461"/>
      <c r="HN128" s="461"/>
      <c r="HO128" s="461"/>
      <c r="HP128" s="461"/>
      <c r="HQ128" s="461"/>
      <c r="HR128" s="461"/>
      <c r="HS128" s="461"/>
      <c r="HT128" s="461"/>
      <c r="HU128" s="461"/>
      <c r="HV128" s="461"/>
      <c r="HW128" s="461"/>
      <c r="HX128" s="461"/>
      <c r="HY128" s="461"/>
      <c r="HZ128" s="461"/>
      <c r="IA128" s="461"/>
      <c r="IB128" s="461"/>
      <c r="IC128" s="461"/>
      <c r="ID128" s="461"/>
      <c r="IE128" s="461"/>
      <c r="IF128" s="461"/>
      <c r="IG128" s="461"/>
      <c r="IH128" s="461"/>
      <c r="II128" s="461"/>
      <c r="IJ128" s="461"/>
      <c r="IK128" s="461"/>
      <c r="IL128" s="461"/>
      <c r="IM128" s="461"/>
      <c r="IN128" s="461"/>
      <c r="IO128" s="461"/>
      <c r="IP128" s="461"/>
      <c r="IQ128" s="461"/>
      <c r="IR128" s="461"/>
      <c r="IS128" s="461"/>
      <c r="IT128" s="461"/>
      <c r="IU128" s="461"/>
      <c r="IV128" s="461"/>
    </row>
    <row r="129" spans="1:86" s="196" customFormat="1" x14ac:dyDescent="0.2">
      <c r="B129" s="420"/>
      <c r="C129" s="421"/>
      <c r="D129" s="421"/>
      <c r="E129" s="421"/>
      <c r="F129" s="421"/>
      <c r="G129" s="421"/>
      <c r="H129" s="449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317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317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317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317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317"/>
      <c r="BV129" s="422"/>
      <c r="BW129" s="422"/>
      <c r="BX129" s="422"/>
      <c r="BY129" s="422"/>
      <c r="BZ129" s="422"/>
      <c r="CA129" s="422"/>
      <c r="CB129" s="422"/>
      <c r="CC129" s="422"/>
      <c r="CD129" s="422"/>
      <c r="CE129" s="423"/>
      <c r="CF129" s="423"/>
      <c r="CG129" s="416"/>
      <c r="CH129" s="423"/>
    </row>
    <row r="130" spans="1:86" s="380" customFormat="1" x14ac:dyDescent="0.2">
      <c r="A130" s="386"/>
      <c r="B130" s="394" t="s">
        <v>258</v>
      </c>
      <c r="C130" s="421"/>
      <c r="D130" s="421"/>
      <c r="E130" s="421"/>
      <c r="F130" s="421"/>
      <c r="G130" s="421"/>
      <c r="H130" s="449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317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317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317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317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317"/>
      <c r="BV130" s="422"/>
      <c r="BW130" s="422"/>
      <c r="BX130" s="422"/>
      <c r="BY130" s="422"/>
      <c r="BZ130" s="422"/>
      <c r="CA130" s="422"/>
      <c r="CB130" s="422"/>
      <c r="CC130" s="422"/>
      <c r="CD130" s="422"/>
      <c r="CE130" s="416"/>
      <c r="CF130" s="416"/>
      <c r="CG130" s="416"/>
      <c r="CH130" s="416"/>
    </row>
    <row r="131" spans="1:86" s="380" customFormat="1" x14ac:dyDescent="0.2">
      <c r="B131" s="398" t="s">
        <v>292</v>
      </c>
      <c r="C131" s="417">
        <f>10.5*24</f>
        <v>252</v>
      </c>
      <c r="D131" s="417">
        <f>C131*(1+Operations!$C$4)</f>
        <v>259.56</v>
      </c>
      <c r="E131" s="417">
        <f>D131*(1+Operations!$C$4)</f>
        <v>267.34680000000003</v>
      </c>
      <c r="F131" s="417">
        <f>E131*(1+Operations!$C$4)</f>
        <v>275.36720400000002</v>
      </c>
      <c r="G131" s="417">
        <f>F131*(1+Operations!$C$4)</f>
        <v>283.62822012000004</v>
      </c>
      <c r="H131" s="384" t="str">
        <f t="shared" ref="H131:H143" si="481">H115</f>
        <v>per unit</v>
      </c>
      <c r="I131" s="212">
        <f t="shared" ref="I131:T131" si="482">I33*$C131</f>
        <v>856.80000000000007</v>
      </c>
      <c r="J131" s="212">
        <f t="shared" si="482"/>
        <v>959.61600000000021</v>
      </c>
      <c r="K131" s="212">
        <f t="shared" si="482"/>
        <v>1074.7699200000004</v>
      </c>
      <c r="L131" s="212">
        <f t="shared" si="482"/>
        <v>1203.7423104000004</v>
      </c>
      <c r="M131" s="212">
        <f t="shared" si="482"/>
        <v>1348.1913876480007</v>
      </c>
      <c r="N131" s="212">
        <f t="shared" si="482"/>
        <v>1509.974354165761</v>
      </c>
      <c r="O131" s="212">
        <f t="shared" si="482"/>
        <v>1691.1712766656526</v>
      </c>
      <c r="P131" s="212">
        <f t="shared" si="482"/>
        <v>1894.1118298655308</v>
      </c>
      <c r="Q131" s="212">
        <f t="shared" si="482"/>
        <v>2121.4052494493944</v>
      </c>
      <c r="R131" s="212">
        <f t="shared" si="482"/>
        <v>2375.9738793833221</v>
      </c>
      <c r="S131" s="212">
        <f t="shared" si="482"/>
        <v>2661.0907449093215</v>
      </c>
      <c r="T131" s="212">
        <f t="shared" si="482"/>
        <v>2980.42163429844</v>
      </c>
      <c r="U131" s="317">
        <f t="shared" ref="U131:U137" si="483">SUM(I131:T131)</f>
        <v>20677.268586785427</v>
      </c>
      <c r="V131" s="212">
        <f t="shared" ref="V131:AG131" si="484">V33*$D131</f>
        <v>3723.5284071888746</v>
      </c>
      <c r="W131" s="212">
        <f t="shared" si="484"/>
        <v>4150.4881824535396</v>
      </c>
      <c r="X131" s="212">
        <f t="shared" si="484"/>
        <v>4626.6967673901636</v>
      </c>
      <c r="Y131" s="212">
        <f t="shared" si="484"/>
        <v>5157.8653828234037</v>
      </c>
      <c r="Z131" s="212">
        <f t="shared" si="484"/>
        <v>5750.3707324432726</v>
      </c>
      <c r="AA131" s="212">
        <f t="shared" si="484"/>
        <v>6411.3328743856337</v>
      </c>
      <c r="AB131" s="212">
        <f t="shared" si="484"/>
        <v>5795.9506525662318</v>
      </c>
      <c r="AC131" s="212">
        <f t="shared" si="484"/>
        <v>6551.0803221646938</v>
      </c>
      <c r="AD131" s="212">
        <f t="shared" si="484"/>
        <v>7406.2978033308573</v>
      </c>
      <c r="AE131" s="212">
        <f t="shared" si="484"/>
        <v>8375.0523554665942</v>
      </c>
      <c r="AF131" s="212">
        <f t="shared" si="484"/>
        <v>9472.619830868276</v>
      </c>
      <c r="AG131" s="212">
        <f t="shared" si="484"/>
        <v>10716.352767389832</v>
      </c>
      <c r="AH131" s="317">
        <f t="shared" ref="AH131:AH143" si="485">SUM(V131:AG131)</f>
        <v>78137.636078471376</v>
      </c>
      <c r="AI131" s="212">
        <f t="shared" ref="AI131:AT131" si="486">AI33*$E131</f>
        <v>4861.9572746301046</v>
      </c>
      <c r="AJ131" s="212">
        <f t="shared" si="486"/>
        <v>5250.913856600514</v>
      </c>
      <c r="AK131" s="212">
        <f t="shared" si="486"/>
        <v>5670.9869651285553</v>
      </c>
      <c r="AL131" s="212">
        <f t="shared" si="486"/>
        <v>6124.6659223388406</v>
      </c>
      <c r="AM131" s="212">
        <f t="shared" si="486"/>
        <v>6614.6391961259487</v>
      </c>
      <c r="AN131" s="212">
        <f t="shared" si="486"/>
        <v>7143.8103318160229</v>
      </c>
      <c r="AO131" s="212">
        <f t="shared" si="486"/>
        <v>7715.3151583613062</v>
      </c>
      <c r="AP131" s="212">
        <f t="shared" si="486"/>
        <v>8332.5403710302126</v>
      </c>
      <c r="AQ131" s="212">
        <f t="shared" si="486"/>
        <v>8999.1436007126285</v>
      </c>
      <c r="AR131" s="212">
        <f t="shared" si="486"/>
        <v>9719.0750887696413</v>
      </c>
      <c r="AS131" s="212">
        <f t="shared" si="486"/>
        <v>10496.601095871212</v>
      </c>
      <c r="AT131" s="212">
        <f t="shared" si="486"/>
        <v>11336.329183540909</v>
      </c>
      <c r="AU131" s="317">
        <f t="shared" ref="AU131:AU143" si="487">SUM(AI131:AT131)</f>
        <v>92265.978044925883</v>
      </c>
      <c r="AV131" s="212">
        <f t="shared" ref="AV131:BG131" si="488">AV33*$F131</f>
        <v>13027.579377041246</v>
      </c>
      <c r="AW131" s="212">
        <f t="shared" si="488"/>
        <v>13975.30954450032</v>
      </c>
      <c r="AX131" s="212">
        <f t="shared" si="488"/>
        <v>14995.079078047946</v>
      </c>
      <c r="AY131" s="212">
        <f t="shared" si="488"/>
        <v>16092.499965078889</v>
      </c>
      <c r="AZ131" s="212">
        <f t="shared" si="488"/>
        <v>17273.627105503791</v>
      </c>
      <c r="BA131" s="212">
        <f t="shared" si="488"/>
        <v>18544.99350289143</v>
      </c>
      <c r="BB131" s="212">
        <f t="shared" si="488"/>
        <v>19913.648261227972</v>
      </c>
      <c r="BC131" s="212">
        <f t="shared" si="488"/>
        <v>21387.197611355652</v>
      </c>
      <c r="BD131" s="212">
        <f t="shared" si="488"/>
        <v>22973.849209062722</v>
      </c>
      <c r="BE131" s="212">
        <f t="shared" si="488"/>
        <v>24682.459966138304</v>
      </c>
      <c r="BF131" s="212">
        <f t="shared" si="488"/>
        <v>26522.587696593946</v>
      </c>
      <c r="BG131" s="212">
        <f t="shared" si="488"/>
        <v>28504.546882812636</v>
      </c>
      <c r="BH131" s="317">
        <f t="shared" ref="BH131:BH143" si="489">SUM(AV131:BG131)</f>
        <v>237893.37820025487</v>
      </c>
      <c r="BI131" s="212">
        <f t="shared" ref="BI131:BT131" si="490">BI33*$G131</f>
        <v>32838.521855788182</v>
      </c>
      <c r="BJ131" s="212">
        <f t="shared" si="490"/>
        <v>35272.729673227543</v>
      </c>
      <c r="BK131" s="212">
        <f t="shared" si="490"/>
        <v>37895.887898131332</v>
      </c>
      <c r="BL131" s="212">
        <f t="shared" si="490"/>
        <v>40722.938976558813</v>
      </c>
      <c r="BM131" s="212">
        <f t="shared" si="490"/>
        <v>43770.015542657777</v>
      </c>
      <c r="BN131" s="212">
        <f t="shared" si="490"/>
        <v>47054.535477483892</v>
      </c>
      <c r="BO131" s="212">
        <f t="shared" si="490"/>
        <v>50595.30456783851</v>
      </c>
      <c r="BP131" s="212">
        <f t="shared" si="490"/>
        <v>54412.627372986171</v>
      </c>
      <c r="BQ131" s="212">
        <f t="shared" si="490"/>
        <v>58528.426955737254</v>
      </c>
      <c r="BR131" s="212">
        <f t="shared" si="490"/>
        <v>62966.37418689578</v>
      </c>
      <c r="BS131" s="212">
        <f t="shared" si="490"/>
        <v>67752.027388788003</v>
      </c>
      <c r="BT131" s="212">
        <f t="shared" si="490"/>
        <v>72912.983144839804</v>
      </c>
      <c r="BU131" s="317">
        <f t="shared" ref="BU131:BU143" si="491">SUM(BI131:BT131)</f>
        <v>604722.37304093293</v>
      </c>
      <c r="BV131" s="416"/>
      <c r="BW131" s="416"/>
      <c r="BX131" s="416"/>
      <c r="BY131" s="416"/>
      <c r="BZ131" s="416"/>
      <c r="CA131" s="416"/>
      <c r="CB131" s="416"/>
      <c r="CC131" s="416"/>
      <c r="CD131" s="416"/>
      <c r="CE131" s="416"/>
      <c r="CF131" s="416"/>
      <c r="CG131" s="416"/>
      <c r="CH131" s="416"/>
    </row>
    <row r="132" spans="1:86" s="380" customFormat="1" x14ac:dyDescent="0.2">
      <c r="B132" s="398" t="s">
        <v>293</v>
      </c>
      <c r="C132" s="417">
        <f>5.75*24</f>
        <v>138</v>
      </c>
      <c r="D132" s="417">
        <f>C132*(1+Operations!$C$4)</f>
        <v>142.14000000000001</v>
      </c>
      <c r="E132" s="417">
        <f>D132*(1+Operations!$C$4)</f>
        <v>146.40420000000003</v>
      </c>
      <c r="F132" s="417">
        <f>E132*(1+Operations!$C$4)</f>
        <v>150.79632600000005</v>
      </c>
      <c r="G132" s="417">
        <f>F132*(1+Operations!$C$4)</f>
        <v>155.32021578000007</v>
      </c>
      <c r="H132" s="384" t="str">
        <f t="shared" si="481"/>
        <v>per unit</v>
      </c>
      <c r="I132" s="212">
        <f t="shared" ref="I132:T132" si="492">I34*$C132</f>
        <v>703.8</v>
      </c>
      <c r="J132" s="212">
        <f t="shared" si="492"/>
        <v>788.25600000000009</v>
      </c>
      <c r="K132" s="212">
        <f t="shared" si="492"/>
        <v>882.84672000000012</v>
      </c>
      <c r="L132" s="212">
        <f t="shared" si="492"/>
        <v>988.7883264000003</v>
      </c>
      <c r="M132" s="212">
        <f t="shared" si="492"/>
        <v>1107.4429255680004</v>
      </c>
      <c r="N132" s="212">
        <f t="shared" si="492"/>
        <v>1240.3360766361607</v>
      </c>
      <c r="O132" s="212">
        <f t="shared" si="492"/>
        <v>1389.1764058325002</v>
      </c>
      <c r="P132" s="212">
        <f t="shared" si="492"/>
        <v>1555.8775745324003</v>
      </c>
      <c r="Q132" s="212">
        <f t="shared" si="492"/>
        <v>1742.5828834762885</v>
      </c>
      <c r="R132" s="212">
        <f t="shared" si="492"/>
        <v>1951.6928294934432</v>
      </c>
      <c r="S132" s="212">
        <f t="shared" si="492"/>
        <v>2185.8959690326565</v>
      </c>
      <c r="T132" s="212">
        <f t="shared" si="492"/>
        <v>2448.203485316576</v>
      </c>
      <c r="U132" s="317">
        <f t="shared" si="483"/>
        <v>16984.899196288025</v>
      </c>
      <c r="V132" s="212">
        <f t="shared" ref="V132:AG132" si="493">V34*$D132</f>
        <v>3058.6126201908614</v>
      </c>
      <c r="W132" s="212">
        <f t="shared" si="493"/>
        <v>3409.3295784439788</v>
      </c>
      <c r="X132" s="212">
        <f t="shared" si="493"/>
        <v>3800.5009160704908</v>
      </c>
      <c r="Y132" s="212">
        <f t="shared" si="493"/>
        <v>4236.81799303351</v>
      </c>
      <c r="Z132" s="212">
        <f t="shared" si="493"/>
        <v>4723.5188159355457</v>
      </c>
      <c r="AA132" s="212">
        <f t="shared" si="493"/>
        <v>5266.4520039596273</v>
      </c>
      <c r="AB132" s="212">
        <f t="shared" si="493"/>
        <v>4364.2128425573119</v>
      </c>
      <c r="AC132" s="212">
        <f t="shared" si="493"/>
        <v>4932.8075044871057</v>
      </c>
      <c r="AD132" s="212">
        <f t="shared" si="493"/>
        <v>5576.765905484247</v>
      </c>
      <c r="AE132" s="212">
        <f t="shared" si="493"/>
        <v>6306.2150176578825</v>
      </c>
      <c r="AF132" s="212">
        <f t="shared" si="493"/>
        <v>7132.6571940764106</v>
      </c>
      <c r="AG132" s="212">
        <f t="shared" si="493"/>
        <v>8069.1584825881773</v>
      </c>
      <c r="AH132" s="317">
        <f t="shared" si="485"/>
        <v>60877.048874485154</v>
      </c>
      <c r="AI132" s="212">
        <f t="shared" ref="AI132:AT132" si="494">AI34*$E132</f>
        <v>11537.501786622233</v>
      </c>
      <c r="AJ132" s="212">
        <f t="shared" si="494"/>
        <v>12460.501929552016</v>
      </c>
      <c r="AK132" s="212">
        <f t="shared" si="494"/>
        <v>13457.342083916177</v>
      </c>
      <c r="AL132" s="212">
        <f t="shared" si="494"/>
        <v>14533.929450629474</v>
      </c>
      <c r="AM132" s="212">
        <f t="shared" si="494"/>
        <v>15696.643806679831</v>
      </c>
      <c r="AN132" s="212">
        <f t="shared" si="494"/>
        <v>16952.375311214215</v>
      </c>
      <c r="AO132" s="212">
        <f t="shared" si="494"/>
        <v>18308.565336111355</v>
      </c>
      <c r="AP132" s="212">
        <f t="shared" si="494"/>
        <v>19773.250563000267</v>
      </c>
      <c r="AQ132" s="212">
        <f t="shared" si="494"/>
        <v>21355.11060804029</v>
      </c>
      <c r="AR132" s="212">
        <f t="shared" si="494"/>
        <v>23063.519456683516</v>
      </c>
      <c r="AS132" s="212">
        <f t="shared" si="494"/>
        <v>24908.601013218202</v>
      </c>
      <c r="AT132" s="212">
        <f t="shared" si="494"/>
        <v>26901.289094275653</v>
      </c>
      <c r="AU132" s="317">
        <f t="shared" si="487"/>
        <v>218948.63043994323</v>
      </c>
      <c r="AV132" s="212">
        <f t="shared" ref="AV132:BG132" si="495">AV34*$F132</f>
        <v>30914.652648693129</v>
      </c>
      <c r="AW132" s="212">
        <f t="shared" si="495"/>
        <v>33163.631379409497</v>
      </c>
      <c r="AX132" s="212">
        <f t="shared" si="495"/>
        <v>35583.56066933601</v>
      </c>
      <c r="AY132" s="212">
        <f t="shared" si="495"/>
        <v>38187.757853639596</v>
      </c>
      <c r="AZ132" s="212">
        <f t="shared" si="495"/>
        <v>40990.591305917747</v>
      </c>
      <c r="BA132" s="212">
        <f t="shared" si="495"/>
        <v>44007.563947337621</v>
      </c>
      <c r="BB132" s="212">
        <f t="shared" si="495"/>
        <v>47255.403413548942</v>
      </c>
      <c r="BC132" s="212">
        <f t="shared" si="495"/>
        <v>50752.15941107415</v>
      </c>
      <c r="BD132" s="212">
        <f t="shared" si="495"/>
        <v>54517.308837379009</v>
      </c>
      <c r="BE132" s="212">
        <f t="shared" si="495"/>
        <v>58571.869284725035</v>
      </c>
      <c r="BF132" s="212">
        <f t="shared" si="495"/>
        <v>62938.521597472958</v>
      </c>
      <c r="BG132" s="212">
        <f t="shared" si="495"/>
        <v>67641.742206039533</v>
      </c>
      <c r="BH132" s="317">
        <f t="shared" si="489"/>
        <v>564524.76255457313</v>
      </c>
      <c r="BI132" s="212">
        <f t="shared" ref="BI132:BT132" si="496">BI34*$G132</f>
        <v>77926.333610164045</v>
      </c>
      <c r="BJ132" s="212">
        <f t="shared" si="496"/>
        <v>83702.747399166969</v>
      </c>
      <c r="BK132" s="212">
        <f t="shared" si="496"/>
        <v>89927.543504295827</v>
      </c>
      <c r="BL132" s="212">
        <f t="shared" si="496"/>
        <v>96636.180587230847</v>
      </c>
      <c r="BM132" s="212">
        <f t="shared" si="496"/>
        <v>103866.94164487842</v>
      </c>
      <c r="BN132" s="212">
        <f t="shared" si="496"/>
        <v>111661.15958545786</v>
      </c>
      <c r="BO132" s="212">
        <f t="shared" si="496"/>
        <v>120063.46083955334</v>
      </c>
      <c r="BP132" s="212">
        <f t="shared" si="496"/>
        <v>129122.02844859422</v>
      </c>
      <c r="BQ132" s="212">
        <f t="shared" si="496"/>
        <v>138888.88618861465</v>
      </c>
      <c r="BR132" s="212">
        <f t="shared" si="496"/>
        <v>149420.20541176069</v>
      </c>
      <c r="BS132" s="212">
        <f t="shared" si="496"/>
        <v>160776.63642260016</v>
      </c>
      <c r="BT132" s="212">
        <f t="shared" si="496"/>
        <v>173023.66635164374</v>
      </c>
      <c r="BU132" s="317">
        <f t="shared" si="491"/>
        <v>1435015.7899939609</v>
      </c>
      <c r="BV132" s="416"/>
      <c r="BW132" s="416"/>
      <c r="BX132" s="416"/>
      <c r="BY132" s="416"/>
      <c r="BZ132" s="416"/>
      <c r="CA132" s="416"/>
      <c r="CB132" s="416"/>
      <c r="CC132" s="416"/>
      <c r="CD132" s="416"/>
      <c r="CE132" s="416"/>
      <c r="CF132" s="416"/>
      <c r="CG132" s="416"/>
      <c r="CH132" s="416"/>
    </row>
    <row r="133" spans="1:86" s="380" customFormat="1" x14ac:dyDescent="0.2">
      <c r="B133" s="398" t="s">
        <v>294</v>
      </c>
      <c r="C133" s="417">
        <v>75</v>
      </c>
      <c r="D133" s="417">
        <f>C133*(1+Operations!$C$4)</f>
        <v>77.25</v>
      </c>
      <c r="E133" s="417">
        <f>D133*(1+Operations!$C$4)</f>
        <v>79.567499999999995</v>
      </c>
      <c r="F133" s="417">
        <f>E133*(1+Operations!$C$4)</f>
        <v>81.954525000000004</v>
      </c>
      <c r="G133" s="417">
        <f>F133*(1+Operations!$C$4)</f>
        <v>84.413160750000003</v>
      </c>
      <c r="H133" s="384" t="str">
        <f t="shared" si="481"/>
        <v>per unit</v>
      </c>
      <c r="I133" s="212">
        <f t="shared" ref="I133:T133" si="497">I35*$C133</f>
        <v>510.00000000000006</v>
      </c>
      <c r="J133" s="212">
        <f t="shared" si="497"/>
        <v>571.20000000000016</v>
      </c>
      <c r="K133" s="212">
        <f t="shared" si="497"/>
        <v>639.74400000000014</v>
      </c>
      <c r="L133" s="212">
        <f t="shared" si="497"/>
        <v>716.51328000000035</v>
      </c>
      <c r="M133" s="212">
        <f t="shared" si="497"/>
        <v>802.49487360000035</v>
      </c>
      <c r="N133" s="212">
        <f t="shared" si="497"/>
        <v>898.79425843200056</v>
      </c>
      <c r="O133" s="212">
        <f t="shared" si="497"/>
        <v>1006.6495694438407</v>
      </c>
      <c r="P133" s="212">
        <f t="shared" si="497"/>
        <v>1127.4475177771017</v>
      </c>
      <c r="Q133" s="212">
        <f t="shared" si="497"/>
        <v>1262.7412199103539</v>
      </c>
      <c r="R133" s="212">
        <f t="shared" si="497"/>
        <v>1414.2701662995964</v>
      </c>
      <c r="S133" s="212">
        <f t="shared" si="497"/>
        <v>1583.9825862555485</v>
      </c>
      <c r="T133" s="212">
        <f t="shared" si="497"/>
        <v>1774.0604966062144</v>
      </c>
      <c r="U133" s="317">
        <f t="shared" si="483"/>
        <v>12307.897968324658</v>
      </c>
      <c r="V133" s="212">
        <f t="shared" ref="V133:AG133" si="498">V35*$D133</f>
        <v>2216.3859566600445</v>
      </c>
      <c r="W133" s="212">
        <f t="shared" si="498"/>
        <v>2470.5286800318686</v>
      </c>
      <c r="X133" s="212">
        <f t="shared" si="498"/>
        <v>2753.9861710655732</v>
      </c>
      <c r="Y133" s="212">
        <f t="shared" si="498"/>
        <v>3070.1579659663116</v>
      </c>
      <c r="Z133" s="212">
        <f t="shared" si="498"/>
        <v>3422.8397216924241</v>
      </c>
      <c r="AA133" s="212">
        <f t="shared" si="498"/>
        <v>3816.2695680866864</v>
      </c>
      <c r="AB133" s="212">
        <f t="shared" si="498"/>
        <v>3234.3474623695483</v>
      </c>
      <c r="AC133" s="212">
        <f t="shared" si="498"/>
        <v>3655.7367869222612</v>
      </c>
      <c r="AD133" s="212">
        <f t="shared" si="498"/>
        <v>4132.9786848944514</v>
      </c>
      <c r="AE133" s="212">
        <f t="shared" si="498"/>
        <v>4673.5783233630546</v>
      </c>
      <c r="AF133" s="212">
        <f t="shared" si="498"/>
        <v>5286.0601734756001</v>
      </c>
      <c r="AG133" s="212">
        <f t="shared" si="498"/>
        <v>5980.1075710880759</v>
      </c>
      <c r="AH133" s="317">
        <f t="shared" si="485"/>
        <v>44712.977065615902</v>
      </c>
      <c r="AI133" s="212">
        <f t="shared" ref="AI133:AT133" si="499">AI35*$E133</f>
        <v>6270.3814057729514</v>
      </c>
      <c r="AJ133" s="212">
        <f t="shared" si="499"/>
        <v>6772.0119182347898</v>
      </c>
      <c r="AK133" s="212">
        <f t="shared" si="499"/>
        <v>7313.7728716935726</v>
      </c>
      <c r="AL133" s="212">
        <f t="shared" si="499"/>
        <v>7898.8747014290593</v>
      </c>
      <c r="AM133" s="212">
        <f t="shared" si="499"/>
        <v>8530.7846775433845</v>
      </c>
      <c r="AN133" s="212">
        <f t="shared" si="499"/>
        <v>9213.2474517468527</v>
      </c>
      <c r="AO133" s="212">
        <f t="shared" si="499"/>
        <v>9950.3072478866034</v>
      </c>
      <c r="AP133" s="212">
        <f t="shared" si="499"/>
        <v>10746.331827717533</v>
      </c>
      <c r="AQ133" s="212">
        <f t="shared" si="499"/>
        <v>11606.038373934936</v>
      </c>
      <c r="AR133" s="212">
        <f t="shared" si="499"/>
        <v>12534.521443849733</v>
      </c>
      <c r="AS133" s="212">
        <f t="shared" si="499"/>
        <v>13537.283159357716</v>
      </c>
      <c r="AT133" s="212">
        <f t="shared" si="499"/>
        <v>14620.26581210633</v>
      </c>
      <c r="AU133" s="317">
        <f t="shared" si="487"/>
        <v>118993.82089127346</v>
      </c>
      <c r="AV133" s="212">
        <f t="shared" ref="AV133:BG133" si="500">AV35*$F133</f>
        <v>16801.441656898434</v>
      </c>
      <c r="AW133" s="212">
        <f t="shared" si="500"/>
        <v>18023.712706200811</v>
      </c>
      <c r="AX133" s="212">
        <f t="shared" si="500"/>
        <v>19338.891668117391</v>
      </c>
      <c r="AY133" s="212">
        <f t="shared" si="500"/>
        <v>20754.216224804124</v>
      </c>
      <c r="AZ133" s="212">
        <f t="shared" si="500"/>
        <v>22277.49527495529</v>
      </c>
      <c r="BA133" s="212">
        <f t="shared" si="500"/>
        <v>23917.15431920522</v>
      </c>
      <c r="BB133" s="212">
        <f t="shared" si="500"/>
        <v>25682.284463885284</v>
      </c>
      <c r="BC133" s="212">
        <f t="shared" si="500"/>
        <v>27582.695332105508</v>
      </c>
      <c r="BD133" s="212">
        <f t="shared" si="500"/>
        <v>29628.972194227714</v>
      </c>
      <c r="BE133" s="212">
        <f t="shared" si="500"/>
        <v>31832.53765474186</v>
      </c>
      <c r="BF133" s="212">
        <f t="shared" si="500"/>
        <v>34205.718259496163</v>
      </c>
      <c r="BG133" s="212">
        <f t="shared" si="500"/>
        <v>36761.816416325819</v>
      </c>
      <c r="BH133" s="317">
        <f t="shared" si="489"/>
        <v>306806.93617096363</v>
      </c>
      <c r="BI133" s="212">
        <f t="shared" ref="BI133:BT133" si="501">BI35*$G133</f>
        <v>42351.26826639349</v>
      </c>
      <c r="BJ133" s="212">
        <f t="shared" si="501"/>
        <v>45490.623586503767</v>
      </c>
      <c r="BK133" s="212">
        <f t="shared" si="501"/>
        <v>48873.664947986843</v>
      </c>
      <c r="BL133" s="212">
        <f t="shared" si="501"/>
        <v>52519.663362625441</v>
      </c>
      <c r="BM133" s="212">
        <f t="shared" si="501"/>
        <v>56449.424806999115</v>
      </c>
      <c r="BN133" s="212">
        <f t="shared" si="501"/>
        <v>60685.412818183591</v>
      </c>
      <c r="BO133" s="212">
        <f t="shared" si="501"/>
        <v>65251.88089106157</v>
      </c>
      <c r="BP133" s="212">
        <f t="shared" si="501"/>
        <v>70175.015461192481</v>
      </c>
      <c r="BQ133" s="212">
        <f t="shared" si="501"/>
        <v>75483.090319899231</v>
      </c>
      <c r="BR133" s="212">
        <f t="shared" si="501"/>
        <v>81206.633375956866</v>
      </c>
      <c r="BS133" s="212">
        <f t="shared" si="501"/>
        <v>87378.606751413099</v>
      </c>
      <c r="BT133" s="212">
        <f t="shared" si="501"/>
        <v>94034.601278067203</v>
      </c>
      <c r="BU133" s="317">
        <f t="shared" si="491"/>
        <v>779899.88586628274</v>
      </c>
      <c r="BV133" s="416"/>
      <c r="BW133" s="416"/>
      <c r="BX133" s="416"/>
      <c r="BY133" s="416"/>
      <c r="BZ133" s="416"/>
      <c r="CA133" s="416"/>
      <c r="CB133" s="416"/>
      <c r="CC133" s="416"/>
      <c r="CD133" s="416"/>
      <c r="CE133" s="416"/>
      <c r="CF133" s="416"/>
      <c r="CG133" s="416"/>
      <c r="CH133" s="416"/>
    </row>
    <row r="134" spans="1:86" s="380" customFormat="1" x14ac:dyDescent="0.2">
      <c r="B134" s="398" t="s">
        <v>295</v>
      </c>
      <c r="C134" s="417">
        <v>42.5</v>
      </c>
      <c r="D134" s="417">
        <f>C134*(1+Operations!$C$4)</f>
        <v>43.774999999999999</v>
      </c>
      <c r="E134" s="417">
        <f>D134*(1+Operations!$C$4)</f>
        <v>45.088250000000002</v>
      </c>
      <c r="F134" s="417">
        <f>E134*(1+Operations!$C$4)</f>
        <v>46.440897500000005</v>
      </c>
      <c r="G134" s="417">
        <f>F134*(1+Operations!$C$4)</f>
        <v>47.834124425000006</v>
      </c>
      <c r="H134" s="384" t="str">
        <f t="shared" si="481"/>
        <v>per unit</v>
      </c>
      <c r="I134" s="212">
        <f t="shared" ref="I134:T134" si="502">I36*$C134</f>
        <v>216.74999999999997</v>
      </c>
      <c r="J134" s="212">
        <f t="shared" si="502"/>
        <v>242.76000000000002</v>
      </c>
      <c r="K134" s="212">
        <f t="shared" si="502"/>
        <v>271.89120000000003</v>
      </c>
      <c r="L134" s="212">
        <f t="shared" si="502"/>
        <v>304.51814400000006</v>
      </c>
      <c r="M134" s="212">
        <f t="shared" si="502"/>
        <v>341.0603212800001</v>
      </c>
      <c r="N134" s="212">
        <f t="shared" si="502"/>
        <v>381.98755983360019</v>
      </c>
      <c r="O134" s="212">
        <f t="shared" si="502"/>
        <v>427.82606701363227</v>
      </c>
      <c r="P134" s="212">
        <f t="shared" si="502"/>
        <v>479.16519505526821</v>
      </c>
      <c r="Q134" s="212">
        <f t="shared" si="502"/>
        <v>536.66501846190044</v>
      </c>
      <c r="R134" s="212">
        <f t="shared" si="502"/>
        <v>601.06482067732861</v>
      </c>
      <c r="S134" s="212">
        <f t="shared" si="502"/>
        <v>673.192599158608</v>
      </c>
      <c r="T134" s="212">
        <f t="shared" si="502"/>
        <v>753.97571105764109</v>
      </c>
      <c r="U134" s="317">
        <f t="shared" si="483"/>
        <v>5230.8566365379784</v>
      </c>
      <c r="V134" s="212">
        <f t="shared" ref="V134:AG134" si="503">V36*$D134</f>
        <v>941.96403158051874</v>
      </c>
      <c r="W134" s="212">
        <f t="shared" si="503"/>
        <v>1049.9746890135441</v>
      </c>
      <c r="X134" s="212">
        <f t="shared" si="503"/>
        <v>1170.4441227028685</v>
      </c>
      <c r="Y134" s="212">
        <f t="shared" si="503"/>
        <v>1304.8171355356822</v>
      </c>
      <c r="Z134" s="212">
        <f t="shared" si="503"/>
        <v>1454.7068817192801</v>
      </c>
      <c r="AA134" s="212">
        <f t="shared" si="503"/>
        <v>1621.9145664368416</v>
      </c>
      <c r="AB134" s="212">
        <f t="shared" si="503"/>
        <v>1221.864596895163</v>
      </c>
      <c r="AC134" s="212">
        <f t="shared" si="503"/>
        <v>1381.0561195039654</v>
      </c>
      <c r="AD134" s="212">
        <f t="shared" si="503"/>
        <v>1561.3475031823484</v>
      </c>
      <c r="AE134" s="212">
        <f t="shared" si="503"/>
        <v>1765.5740332704875</v>
      </c>
      <c r="AF134" s="212">
        <f t="shared" si="503"/>
        <v>1996.956065535227</v>
      </c>
      <c r="AG134" s="212">
        <f t="shared" si="503"/>
        <v>2259.1517490777173</v>
      </c>
      <c r="AH134" s="317">
        <f t="shared" si="485"/>
        <v>17729.771494453646</v>
      </c>
      <c r="AI134" s="212">
        <f t="shared" ref="AI134:AT134" si="504">AI36*$E134</f>
        <v>2733.2431768753895</v>
      </c>
      <c r="AJ134" s="212">
        <f t="shared" si="504"/>
        <v>2951.9026310254212</v>
      </c>
      <c r="AK134" s="212">
        <f t="shared" si="504"/>
        <v>3188.0548415074554</v>
      </c>
      <c r="AL134" s="212">
        <f t="shared" si="504"/>
        <v>3443.0992288280518</v>
      </c>
      <c r="AM134" s="212">
        <f t="shared" si="504"/>
        <v>3718.5471671342962</v>
      </c>
      <c r="AN134" s="212">
        <f t="shared" si="504"/>
        <v>4016.0309405050398</v>
      </c>
      <c r="AO134" s="212">
        <f t="shared" si="504"/>
        <v>4337.3134157454433</v>
      </c>
      <c r="AP134" s="212">
        <f t="shared" si="504"/>
        <v>4684.2984890050793</v>
      </c>
      <c r="AQ134" s="212">
        <f t="shared" si="504"/>
        <v>5059.0423681254861</v>
      </c>
      <c r="AR134" s="212">
        <f t="shared" si="504"/>
        <v>5463.7657575755256</v>
      </c>
      <c r="AS134" s="212">
        <f t="shared" si="504"/>
        <v>5900.8670181815678</v>
      </c>
      <c r="AT134" s="212">
        <f t="shared" si="504"/>
        <v>6372.9363796360922</v>
      </c>
      <c r="AU134" s="317">
        <f t="shared" si="487"/>
        <v>51869.101414144847</v>
      </c>
      <c r="AV134" s="212">
        <f t="shared" ref="AV134:BG134" si="505">AV36*$F134</f>
        <v>7323.7053376223948</v>
      </c>
      <c r="AW134" s="212">
        <f t="shared" si="505"/>
        <v>7856.4901539849698</v>
      </c>
      <c r="AX134" s="212">
        <f t="shared" si="505"/>
        <v>8429.7732912306583</v>
      </c>
      <c r="AY134" s="212">
        <f t="shared" si="505"/>
        <v>9046.7096364530807</v>
      </c>
      <c r="AZ134" s="212">
        <f t="shared" si="505"/>
        <v>9710.7030685702557</v>
      </c>
      <c r="BA134" s="212">
        <f t="shared" si="505"/>
        <v>10425.426241704841</v>
      </c>
      <c r="BB134" s="212">
        <f t="shared" si="505"/>
        <v>11194.841945796152</v>
      </c>
      <c r="BC134" s="212">
        <f t="shared" si="505"/>
        <v>12023.226170404965</v>
      </c>
      <c r="BD134" s="212">
        <f t="shared" si="505"/>
        <v>12915.193007740287</v>
      </c>
      <c r="BE134" s="212">
        <f t="shared" si="505"/>
        <v>13875.721541810555</v>
      </c>
      <c r="BF134" s="212">
        <f t="shared" si="505"/>
        <v>14910.184882344483</v>
      </c>
      <c r="BG134" s="212">
        <f t="shared" si="505"/>
        <v>16024.381514808692</v>
      </c>
      <c r="BH134" s="317">
        <f t="shared" si="489"/>
        <v>133736.35679247134</v>
      </c>
      <c r="BI134" s="212">
        <f t="shared" ref="BI134:BT134" si="506">BI36*$G134</f>
        <v>18460.809244325366</v>
      </c>
      <c r="BJ134" s="212">
        <f t="shared" si="506"/>
        <v>19829.246178732414</v>
      </c>
      <c r="BK134" s="212">
        <f t="shared" si="506"/>
        <v>21303.905233737856</v>
      </c>
      <c r="BL134" s="212">
        <f t="shared" si="506"/>
        <v>22893.18659396494</v>
      </c>
      <c r="BM134" s="212">
        <f t="shared" si="506"/>
        <v>24606.159531256028</v>
      </c>
      <c r="BN134" s="212">
        <f t="shared" si="506"/>
        <v>26452.61584382362</v>
      </c>
      <c r="BO134" s="212">
        <f t="shared" si="506"/>
        <v>28443.127567898635</v>
      </c>
      <c r="BP134" s="212">
        <f t="shared" si="506"/>
        <v>30589.109303596724</v>
      </c>
      <c r="BQ134" s="212">
        <f t="shared" si="506"/>
        <v>32902.885524058649</v>
      </c>
      <c r="BR134" s="212">
        <f t="shared" si="506"/>
        <v>35397.763266442744</v>
      </c>
      <c r="BS134" s="212">
        <f t="shared" si="506"/>
        <v>38088.110635231358</v>
      </c>
      <c r="BT134" s="212">
        <f t="shared" si="506"/>
        <v>40989.441582747248</v>
      </c>
      <c r="BU134" s="317">
        <f t="shared" si="491"/>
        <v>339956.3605058156</v>
      </c>
      <c r="BV134" s="416"/>
      <c r="BW134" s="416"/>
      <c r="BX134" s="416"/>
      <c r="BY134" s="416"/>
      <c r="BZ134" s="416"/>
      <c r="CA134" s="416"/>
      <c r="CB134" s="416"/>
      <c r="CC134" s="416"/>
      <c r="CD134" s="416"/>
      <c r="CE134" s="416"/>
      <c r="CF134" s="416"/>
      <c r="CG134" s="416"/>
      <c r="CH134" s="416"/>
    </row>
    <row r="135" spans="1:86" s="380" customFormat="1" ht="16.350000000000001" customHeight="1" x14ac:dyDescent="0.2">
      <c r="B135" s="398" t="s">
        <v>296</v>
      </c>
      <c r="C135" s="417">
        <v>275</v>
      </c>
      <c r="D135" s="417">
        <f>C135*(1+Operations!$C$4)</f>
        <v>283.25</v>
      </c>
      <c r="E135" s="417">
        <f>D135*(1+Operations!$C$4)</f>
        <v>291.7475</v>
      </c>
      <c r="F135" s="417">
        <f>E135*(1+Operations!$C$4)</f>
        <v>300.49992500000002</v>
      </c>
      <c r="G135" s="417">
        <f>F135*(1+Operations!$C$4)</f>
        <v>309.51492275000004</v>
      </c>
      <c r="H135" s="384" t="str">
        <f t="shared" si="481"/>
        <v>per unit</v>
      </c>
      <c r="I135" s="212">
        <f t="shared" ref="I135:T135" si="507">I37*$C135</f>
        <v>935.00000000000011</v>
      </c>
      <c r="J135" s="212">
        <f t="shared" si="507"/>
        <v>1047.2000000000003</v>
      </c>
      <c r="K135" s="212">
        <f t="shared" si="507"/>
        <v>1172.8640000000003</v>
      </c>
      <c r="L135" s="212">
        <f t="shared" si="507"/>
        <v>1313.6076800000005</v>
      </c>
      <c r="M135" s="212">
        <f t="shared" si="507"/>
        <v>1471.2406016000007</v>
      </c>
      <c r="N135" s="212">
        <f t="shared" si="507"/>
        <v>1647.789473792001</v>
      </c>
      <c r="O135" s="212">
        <f t="shared" si="507"/>
        <v>1845.5242106470414</v>
      </c>
      <c r="P135" s="212">
        <f t="shared" si="507"/>
        <v>2066.9871159246863</v>
      </c>
      <c r="Q135" s="212">
        <f t="shared" si="507"/>
        <v>2315.0255698356491</v>
      </c>
      <c r="R135" s="212">
        <f t="shared" si="507"/>
        <v>2592.8286382159272</v>
      </c>
      <c r="S135" s="212">
        <f t="shared" si="507"/>
        <v>2903.9680748018391</v>
      </c>
      <c r="T135" s="212">
        <f t="shared" si="507"/>
        <v>3252.4442437780594</v>
      </c>
      <c r="U135" s="317">
        <f t="shared" si="483"/>
        <v>22564.479608595208</v>
      </c>
      <c r="V135" s="212">
        <f t="shared" ref="V135:AG135" si="508">V37*$D135</f>
        <v>4063.3742538767478</v>
      </c>
      <c r="W135" s="212">
        <f t="shared" si="508"/>
        <v>4529.3025800584264</v>
      </c>
      <c r="X135" s="212">
        <f t="shared" si="508"/>
        <v>5048.9746469535512</v>
      </c>
      <c r="Y135" s="212">
        <f t="shared" si="508"/>
        <v>5628.622937604905</v>
      </c>
      <c r="Z135" s="212">
        <f t="shared" si="508"/>
        <v>6275.2061564361102</v>
      </c>
      <c r="AA135" s="212">
        <f t="shared" si="508"/>
        <v>6996.4942081589252</v>
      </c>
      <c r="AB135" s="212">
        <f t="shared" si="508"/>
        <v>7906.1826857922315</v>
      </c>
      <c r="AC135" s="212">
        <f t="shared" si="508"/>
        <v>8936.2454791433065</v>
      </c>
      <c r="AD135" s="212">
        <f t="shared" si="508"/>
        <v>10102.83678529755</v>
      </c>
      <c r="AE135" s="212">
        <f t="shared" si="508"/>
        <v>11424.302568220803</v>
      </c>
      <c r="AF135" s="212">
        <f t="shared" si="508"/>
        <v>12921.48042405147</v>
      </c>
      <c r="AG135" s="212">
        <f t="shared" si="508"/>
        <v>14618.040729326409</v>
      </c>
      <c r="AH135" s="317">
        <f t="shared" si="485"/>
        <v>98451.063454920441</v>
      </c>
      <c r="AI135" s="212">
        <f t="shared" ref="AI135:AT135" si="509">AI37*$E135</f>
        <v>12379.98380114147</v>
      </c>
      <c r="AJ135" s="212">
        <f t="shared" si="509"/>
        <v>13370.382505232792</v>
      </c>
      <c r="AK135" s="212">
        <f t="shared" si="509"/>
        <v>14440.013105651415</v>
      </c>
      <c r="AL135" s="212">
        <f t="shared" si="509"/>
        <v>15595.214154103529</v>
      </c>
      <c r="AM135" s="212">
        <f t="shared" si="509"/>
        <v>16842.83128643181</v>
      </c>
      <c r="AN135" s="212">
        <f t="shared" si="509"/>
        <v>18190.257789346353</v>
      </c>
      <c r="AO135" s="212">
        <f t="shared" si="509"/>
        <v>19645.478412494067</v>
      </c>
      <c r="AP135" s="212">
        <f t="shared" si="509"/>
        <v>21217.116685493598</v>
      </c>
      <c r="AQ135" s="212">
        <f t="shared" si="509"/>
        <v>22914.486020333083</v>
      </c>
      <c r="AR135" s="212">
        <f t="shared" si="509"/>
        <v>24747.644901959735</v>
      </c>
      <c r="AS135" s="212">
        <f t="shared" si="509"/>
        <v>26727.456494116515</v>
      </c>
      <c r="AT135" s="212">
        <f t="shared" si="509"/>
        <v>28865.653013645831</v>
      </c>
      <c r="AU135" s="317">
        <f t="shared" si="487"/>
        <v>234936.51816995017</v>
      </c>
      <c r="AV135" s="212">
        <f t="shared" ref="AV135:BG135" si="510">AV37*$F135</f>
        <v>33172.077117466142</v>
      </c>
      <c r="AW135" s="212">
        <f t="shared" si="510"/>
        <v>35585.278932755449</v>
      </c>
      <c r="AX135" s="212">
        <f t="shared" si="510"/>
        <v>38181.914319103569</v>
      </c>
      <c r="AY135" s="212">
        <f t="shared" si="510"/>
        <v>40976.273059228653</v>
      </c>
      <c r="AZ135" s="212">
        <f t="shared" si="510"/>
        <v>43983.772722347632</v>
      </c>
      <c r="BA135" s="212">
        <f t="shared" si="510"/>
        <v>47221.048271251333</v>
      </c>
      <c r="BB135" s="212">
        <f t="shared" si="510"/>
        <v>50706.04881331198</v>
      </c>
      <c r="BC135" s="212">
        <f t="shared" si="510"/>
        <v>54458.142065951906</v>
      </c>
      <c r="BD135" s="212">
        <f t="shared" si="510"/>
        <v>58498.227152706</v>
      </c>
      <c r="BE135" s="212">
        <f t="shared" si="510"/>
        <v>62848.85639525958</v>
      </c>
      <c r="BF135" s="212">
        <f t="shared" si="510"/>
        <v>67534.366820030889</v>
      </c>
      <c r="BG135" s="212">
        <f t="shared" si="510"/>
        <v>72581.022155309955</v>
      </c>
      <c r="BH135" s="317">
        <f t="shared" si="489"/>
        <v>605747.02782472305</v>
      </c>
      <c r="BI135" s="212">
        <f t="shared" ref="BI135:BT135" si="511">BI37*$G135</f>
        <v>83616.606577238432</v>
      </c>
      <c r="BJ135" s="212">
        <f t="shared" si="511"/>
        <v>89814.820927199762</v>
      </c>
      <c r="BK135" s="212">
        <f t="shared" si="511"/>
        <v>96494.158999871463</v>
      </c>
      <c r="BL135" s="212">
        <f t="shared" si="511"/>
        <v>103692.66869031178</v>
      </c>
      <c r="BM135" s="212">
        <f t="shared" si="511"/>
        <v>111451.42846510083</v>
      </c>
      <c r="BN135" s="212">
        <f t="shared" si="511"/>
        <v>119814.78941025992</v>
      </c>
      <c r="BO135" s="212">
        <f t="shared" si="511"/>
        <v>128830.6366310703</v>
      </c>
      <c r="BP135" s="212">
        <f t="shared" si="511"/>
        <v>138550.67155158517</v>
      </c>
      <c r="BQ135" s="212">
        <f t="shared" si="511"/>
        <v>149030.71678544208</v>
      </c>
      <c r="BR135" s="212">
        <f t="shared" si="511"/>
        <v>160331.04538329947</v>
      </c>
      <c r="BS135" s="212">
        <f t="shared" si="511"/>
        <v>172516.73640663616</v>
      </c>
      <c r="BT135" s="212">
        <f t="shared" si="511"/>
        <v>185658.0589336199</v>
      </c>
      <c r="BU135" s="317">
        <f t="shared" si="491"/>
        <v>1539802.3387616354</v>
      </c>
      <c r="BV135" s="416"/>
      <c r="BW135" s="416"/>
      <c r="BX135" s="416"/>
      <c r="BY135" s="416"/>
      <c r="BZ135" s="416"/>
      <c r="CA135" s="416"/>
      <c r="CB135" s="416"/>
      <c r="CC135" s="416"/>
      <c r="CD135" s="416"/>
      <c r="CE135" s="416"/>
      <c r="CF135" s="416"/>
      <c r="CG135" s="416"/>
      <c r="CH135" s="416"/>
    </row>
    <row r="136" spans="1:86" s="380" customFormat="1" x14ac:dyDescent="0.2">
      <c r="B136" s="398" t="s">
        <v>293</v>
      </c>
      <c r="C136" s="417">
        <v>152</v>
      </c>
      <c r="D136" s="417">
        <f>C136*(1+Operations!$C$4)</f>
        <v>156.56</v>
      </c>
      <c r="E136" s="417">
        <f>D136*(1+Operations!$C$4)</f>
        <v>161.2568</v>
      </c>
      <c r="F136" s="417">
        <f>E136*(1+Operations!$C$4)</f>
        <v>166.094504</v>
      </c>
      <c r="G136" s="417">
        <f>F136*(1+Operations!$C$4)</f>
        <v>171.07733912</v>
      </c>
      <c r="H136" s="384" t="str">
        <f t="shared" si="481"/>
        <v>per unit</v>
      </c>
      <c r="I136" s="212">
        <f t="shared" ref="I136:T136" si="512">I38*$C136</f>
        <v>775.19999999999993</v>
      </c>
      <c r="J136" s="212">
        <f t="shared" si="512"/>
        <v>868.22400000000005</v>
      </c>
      <c r="K136" s="212">
        <f t="shared" si="512"/>
        <v>972.41088000000002</v>
      </c>
      <c r="L136" s="212">
        <f t="shared" si="512"/>
        <v>1089.1001856000003</v>
      </c>
      <c r="M136" s="212">
        <f t="shared" si="512"/>
        <v>1219.7922078720003</v>
      </c>
      <c r="N136" s="212">
        <f t="shared" si="512"/>
        <v>1366.1672728166407</v>
      </c>
      <c r="O136" s="212">
        <f t="shared" si="512"/>
        <v>1530.107345554638</v>
      </c>
      <c r="P136" s="212">
        <f t="shared" si="512"/>
        <v>1713.7202270211944</v>
      </c>
      <c r="Q136" s="212">
        <f t="shared" si="512"/>
        <v>1919.3666542637382</v>
      </c>
      <c r="R136" s="212">
        <f t="shared" si="512"/>
        <v>2149.6906527753868</v>
      </c>
      <c r="S136" s="212">
        <f t="shared" si="512"/>
        <v>2407.6535311084335</v>
      </c>
      <c r="T136" s="212">
        <f t="shared" si="512"/>
        <v>2696.5719548414459</v>
      </c>
      <c r="U136" s="317">
        <f t="shared" si="483"/>
        <v>18708.004911853481</v>
      </c>
      <c r="V136" s="212">
        <f t="shared" ref="V136:AG136" si="513">V38*$D136</f>
        <v>3368.9066541232673</v>
      </c>
      <c r="W136" s="212">
        <f t="shared" si="513"/>
        <v>3755.2035936484399</v>
      </c>
      <c r="X136" s="212">
        <f t="shared" si="513"/>
        <v>4186.0589800196703</v>
      </c>
      <c r="Y136" s="212">
        <f t="shared" si="513"/>
        <v>4666.6401082687926</v>
      </c>
      <c r="Z136" s="212">
        <f t="shared" si="513"/>
        <v>5202.7163769724848</v>
      </c>
      <c r="AA136" s="212">
        <f t="shared" si="513"/>
        <v>5800.7297434917637</v>
      </c>
      <c r="AB136" s="212">
        <f t="shared" si="513"/>
        <v>4806.9590729616766</v>
      </c>
      <c r="AC136" s="212">
        <f t="shared" si="513"/>
        <v>5433.2372513191303</v>
      </c>
      <c r="AD136" s="212">
        <f t="shared" si="513"/>
        <v>6142.5247654609093</v>
      </c>
      <c r="AE136" s="212">
        <f t="shared" si="513"/>
        <v>6945.9759614782461</v>
      </c>
      <c r="AF136" s="212">
        <f t="shared" si="513"/>
        <v>7856.2600978232922</v>
      </c>
      <c r="AG136" s="212">
        <f t="shared" si="513"/>
        <v>8887.7687634304548</v>
      </c>
      <c r="AH136" s="317">
        <f t="shared" si="485"/>
        <v>67052.981368998138</v>
      </c>
      <c r="AI136" s="212">
        <f t="shared" ref="AI136:AT136" si="514">AI38*$E136</f>
        <v>9775.3638325896281</v>
      </c>
      <c r="AJ136" s="212">
        <f t="shared" si="514"/>
        <v>10557.392939196799</v>
      </c>
      <c r="AK136" s="212">
        <f t="shared" si="514"/>
        <v>11401.984374332545</v>
      </c>
      <c r="AL136" s="212">
        <f t="shared" si="514"/>
        <v>12314.14312427915</v>
      </c>
      <c r="AM136" s="212">
        <f t="shared" si="514"/>
        <v>13299.274574221483</v>
      </c>
      <c r="AN136" s="212">
        <f t="shared" si="514"/>
        <v>14363.216540159199</v>
      </c>
      <c r="AO136" s="212">
        <f t="shared" si="514"/>
        <v>15512.273863371938</v>
      </c>
      <c r="AP136" s="212">
        <f t="shared" si="514"/>
        <v>16753.255772441695</v>
      </c>
      <c r="AQ136" s="212">
        <f t="shared" si="514"/>
        <v>18093.516234237031</v>
      </c>
      <c r="AR136" s="212">
        <f t="shared" si="514"/>
        <v>19540.997532975998</v>
      </c>
      <c r="AS136" s="212">
        <f t="shared" si="514"/>
        <v>21104.277335614075</v>
      </c>
      <c r="AT136" s="212">
        <f t="shared" si="514"/>
        <v>22792.619522463199</v>
      </c>
      <c r="AU136" s="317">
        <f t="shared" si="487"/>
        <v>185508.31564588277</v>
      </c>
      <c r="AV136" s="212">
        <f t="shared" ref="AV136:BG136" si="515">AV38*$F136</f>
        <v>26193.016736908328</v>
      </c>
      <c r="AW136" s="212">
        <f t="shared" si="515"/>
        <v>28098.505962487419</v>
      </c>
      <c r="AX136" s="212">
        <f t="shared" si="515"/>
        <v>30148.836241577883</v>
      </c>
      <c r="AY136" s="212">
        <f t="shared" si="515"/>
        <v>32355.290935079247</v>
      </c>
      <c r="AZ136" s="212">
        <f t="shared" si="515"/>
        <v>34730.04391582773</v>
      </c>
      <c r="BA136" s="212">
        <f t="shared" si="515"/>
        <v>37286.230323273776</v>
      </c>
      <c r="BB136" s="212">
        <f t="shared" si="515"/>
        <v>40038.0229590827</v>
      </c>
      <c r="BC136" s="212">
        <f t="shared" si="515"/>
        <v>43000.714774154229</v>
      </c>
      <c r="BD136" s="212">
        <f t="shared" si="515"/>
        <v>46190.807933565258</v>
      </c>
      <c r="BE136" s="212">
        <f t="shared" si="515"/>
        <v>49626.109984828334</v>
      </c>
      <c r="BF136" s="212">
        <f t="shared" si="515"/>
        <v>53325.83769685556</v>
      </c>
      <c r="BG136" s="212">
        <f t="shared" si="515"/>
        <v>57310.729182374613</v>
      </c>
      <c r="BH136" s="317">
        <f t="shared" si="489"/>
        <v>478304.14664601511</v>
      </c>
      <c r="BI136" s="212">
        <f t="shared" ref="BI136:BT136" si="516">BI38*$G136</f>
        <v>66024.541297351898</v>
      </c>
      <c r="BJ136" s="212">
        <f t="shared" si="516"/>
        <v>70918.715745113572</v>
      </c>
      <c r="BK136" s="212">
        <f t="shared" si="516"/>
        <v>76192.790483015386</v>
      </c>
      <c r="BL136" s="212">
        <f t="shared" si="516"/>
        <v>81876.808524298132</v>
      </c>
      <c r="BM136" s="212">
        <f t="shared" si="516"/>
        <v>88003.205852962725</v>
      </c>
      <c r="BN136" s="212">
        <f t="shared" si="516"/>
        <v>94607.002547322103</v>
      </c>
      <c r="BO136" s="212">
        <f t="shared" si="516"/>
        <v>101726.00918401392</v>
      </c>
      <c r="BP136" s="212">
        <f t="shared" si="516"/>
        <v>109401.04974462827</v>
      </c>
      <c r="BQ136" s="212">
        <f t="shared" si="516"/>
        <v>117676.20234486855</v>
      </c>
      <c r="BR136" s="212">
        <f t="shared" si="516"/>
        <v>126599.05921174814</v>
      </c>
      <c r="BS136" s="212">
        <f t="shared" si="516"/>
        <v>136221.00744835683</v>
      </c>
      <c r="BT136" s="212">
        <f t="shared" si="516"/>
        <v>146597.53224888426</v>
      </c>
      <c r="BU136" s="317">
        <f t="shared" si="491"/>
        <v>1215843.924632564</v>
      </c>
      <c r="BV136" s="416"/>
      <c r="BW136" s="416"/>
      <c r="BX136" s="416"/>
      <c r="BY136" s="416"/>
      <c r="BZ136" s="416"/>
      <c r="CA136" s="416"/>
      <c r="CB136" s="416"/>
      <c r="CC136" s="416"/>
      <c r="CD136" s="416"/>
      <c r="CE136" s="416"/>
      <c r="CF136" s="416"/>
      <c r="CG136" s="416"/>
      <c r="CH136" s="416"/>
    </row>
    <row r="137" spans="1:86" s="380" customFormat="1" x14ac:dyDescent="0.2">
      <c r="B137" s="398" t="s">
        <v>294</v>
      </c>
      <c r="C137" s="417">
        <v>80</v>
      </c>
      <c r="D137" s="417">
        <f>C137*(1+Operations!$C$4)</f>
        <v>82.4</v>
      </c>
      <c r="E137" s="417">
        <f>D137*(1+Operations!$C$4)</f>
        <v>84.872000000000014</v>
      </c>
      <c r="F137" s="417">
        <f>E137*(1+Operations!$C$4)</f>
        <v>87.418160000000015</v>
      </c>
      <c r="G137" s="417">
        <f>F137*(1+Operations!$C$4)</f>
        <v>90.040704800000015</v>
      </c>
      <c r="H137" s="384" t="str">
        <f t="shared" si="481"/>
        <v>per unit</v>
      </c>
      <c r="I137" s="212">
        <f t="shared" ref="I137:T137" si="517">I39*$C137</f>
        <v>408</v>
      </c>
      <c r="J137" s="212">
        <f t="shared" si="517"/>
        <v>456.96000000000004</v>
      </c>
      <c r="K137" s="212">
        <f t="shared" si="517"/>
        <v>511.79520000000002</v>
      </c>
      <c r="L137" s="212">
        <f t="shared" si="517"/>
        <v>573.21062400000017</v>
      </c>
      <c r="M137" s="212">
        <f t="shared" si="517"/>
        <v>641.99589888000014</v>
      </c>
      <c r="N137" s="212">
        <f t="shared" si="517"/>
        <v>719.03540674560031</v>
      </c>
      <c r="O137" s="212">
        <f t="shared" si="517"/>
        <v>805.31965555507259</v>
      </c>
      <c r="P137" s="212">
        <f t="shared" si="517"/>
        <v>901.95801422168131</v>
      </c>
      <c r="Q137" s="212">
        <f t="shared" si="517"/>
        <v>1010.1929759282832</v>
      </c>
      <c r="R137" s="212">
        <f t="shared" si="517"/>
        <v>1131.4161330396773</v>
      </c>
      <c r="S137" s="212">
        <f t="shared" si="517"/>
        <v>1267.1860690044387</v>
      </c>
      <c r="T137" s="212">
        <f t="shared" si="517"/>
        <v>1419.2483972849714</v>
      </c>
      <c r="U137" s="317">
        <f t="shared" si="483"/>
        <v>9846.318374659726</v>
      </c>
      <c r="V137" s="212">
        <f t="shared" ref="V137:AG137" si="518">V39*$D137</f>
        <v>1773.1087653280356</v>
      </c>
      <c r="W137" s="212">
        <f t="shared" si="518"/>
        <v>1976.4229440254949</v>
      </c>
      <c r="X137" s="212">
        <f t="shared" si="518"/>
        <v>2203.1889368524585</v>
      </c>
      <c r="Y137" s="212">
        <f t="shared" si="518"/>
        <v>2456.1263727730488</v>
      </c>
      <c r="Z137" s="212">
        <f t="shared" si="518"/>
        <v>2738.2717773539393</v>
      </c>
      <c r="AA137" s="212">
        <f t="shared" si="518"/>
        <v>3053.0156544693491</v>
      </c>
      <c r="AB137" s="212">
        <f t="shared" si="518"/>
        <v>2299.980417685013</v>
      </c>
      <c r="AC137" s="212">
        <f t="shared" si="518"/>
        <v>2599.6350484780528</v>
      </c>
      <c r="AD137" s="212">
        <f t="shared" si="518"/>
        <v>2939.0070648138326</v>
      </c>
      <c r="AE137" s="212">
        <f t="shared" si="518"/>
        <v>3323.433474391506</v>
      </c>
      <c r="AF137" s="212">
        <f t="shared" si="518"/>
        <v>3758.9761233604277</v>
      </c>
      <c r="AG137" s="212">
        <f t="shared" si="518"/>
        <v>4252.5209394404101</v>
      </c>
      <c r="AH137" s="317">
        <f t="shared" si="485"/>
        <v>33373.687518971565</v>
      </c>
      <c r="AI137" s="212">
        <f t="shared" ref="AI137:AT137" si="519">AI39*$E137</f>
        <v>5144.9283329419104</v>
      </c>
      <c r="AJ137" s="212">
        <f t="shared" si="519"/>
        <v>5556.5225995772635</v>
      </c>
      <c r="AK137" s="212">
        <f t="shared" si="519"/>
        <v>6001.0444075434461</v>
      </c>
      <c r="AL137" s="212">
        <f t="shared" si="519"/>
        <v>6481.1279601469214</v>
      </c>
      <c r="AM137" s="212">
        <f t="shared" si="519"/>
        <v>6999.618196958676</v>
      </c>
      <c r="AN137" s="212">
        <f t="shared" si="519"/>
        <v>7559.5876527153696</v>
      </c>
      <c r="AO137" s="212">
        <f t="shared" si="519"/>
        <v>8164.3546649325999</v>
      </c>
      <c r="AP137" s="212">
        <f t="shared" si="519"/>
        <v>8817.5030381272099</v>
      </c>
      <c r="AQ137" s="212">
        <f t="shared" si="519"/>
        <v>9522.9032811773868</v>
      </c>
      <c r="AR137" s="212">
        <f t="shared" si="519"/>
        <v>10284.735543671579</v>
      </c>
      <c r="AS137" s="212">
        <f t="shared" si="519"/>
        <v>11107.514387165305</v>
      </c>
      <c r="AT137" s="212">
        <f t="shared" si="519"/>
        <v>11996.115538138529</v>
      </c>
      <c r="AU137" s="317">
        <f t="shared" si="487"/>
        <v>97635.955603096183</v>
      </c>
      <c r="AV137" s="212">
        <f t="shared" ref="AV137:BG137" si="520">AV39*$F137</f>
        <v>13785.798282583333</v>
      </c>
      <c r="AW137" s="212">
        <f t="shared" si="520"/>
        <v>14788.687348677591</v>
      </c>
      <c r="AX137" s="212">
        <f t="shared" si="520"/>
        <v>15867.808548198887</v>
      </c>
      <c r="AY137" s="212">
        <f t="shared" si="520"/>
        <v>17029.100492146976</v>
      </c>
      <c r="AZ137" s="212">
        <f t="shared" si="520"/>
        <v>18278.9704820146</v>
      </c>
      <c r="BA137" s="212">
        <f t="shared" si="520"/>
        <v>19624.331749091467</v>
      </c>
      <c r="BB137" s="212">
        <f t="shared" si="520"/>
        <v>21072.643662675109</v>
      </c>
      <c r="BC137" s="212">
        <f t="shared" si="520"/>
        <v>22631.9551442917</v>
      </c>
      <c r="BD137" s="212">
        <f t="shared" si="520"/>
        <v>24310.951543981719</v>
      </c>
      <c r="BE137" s="212">
        <f t="shared" si="520"/>
        <v>26119.005255172811</v>
      </c>
      <c r="BF137" s="212">
        <f t="shared" si="520"/>
        <v>28066.230366766089</v>
      </c>
      <c r="BG137" s="212">
        <f t="shared" si="520"/>
        <v>30163.541674934011</v>
      </c>
      <c r="BH137" s="317">
        <f t="shared" si="489"/>
        <v>251739.02455053429</v>
      </c>
      <c r="BI137" s="212">
        <f t="shared" ref="BI137:BT137" si="521">BI39*$G137</f>
        <v>34749.758577553635</v>
      </c>
      <c r="BJ137" s="212">
        <f t="shared" si="521"/>
        <v>37325.639865849254</v>
      </c>
      <c r="BK137" s="212">
        <f t="shared" si="521"/>
        <v>40101.468675271259</v>
      </c>
      <c r="BL137" s="212">
        <f t="shared" si="521"/>
        <v>43093.057118051656</v>
      </c>
      <c r="BM137" s="212">
        <f t="shared" si="521"/>
        <v>46317.476764717227</v>
      </c>
      <c r="BN137" s="212">
        <f t="shared" si="521"/>
        <v>49793.159235432693</v>
      </c>
      <c r="BO137" s="212">
        <f t="shared" si="521"/>
        <v>53540.00483369155</v>
      </c>
      <c r="BP137" s="212">
        <f t="shared" si="521"/>
        <v>57579.499865593833</v>
      </c>
      <c r="BQ137" s="212">
        <f t="shared" si="521"/>
        <v>61934.843339404513</v>
      </c>
      <c r="BR137" s="212">
        <f t="shared" si="521"/>
        <v>66631.08379565693</v>
      </c>
      <c r="BS137" s="212">
        <f t="shared" si="521"/>
        <v>71695.267078082557</v>
      </c>
      <c r="BT137" s="212">
        <f t="shared" si="521"/>
        <v>77156.595920465406</v>
      </c>
      <c r="BU137" s="317">
        <f t="shared" si="491"/>
        <v>639917.85506977059</v>
      </c>
      <c r="BV137" s="416"/>
      <c r="BW137" s="416"/>
      <c r="BX137" s="416"/>
      <c r="BY137" s="416"/>
      <c r="BZ137" s="416"/>
      <c r="CA137" s="416"/>
      <c r="CB137" s="416"/>
      <c r="CC137" s="416"/>
      <c r="CD137" s="416"/>
      <c r="CE137" s="416"/>
      <c r="CF137" s="416"/>
      <c r="CG137" s="416"/>
      <c r="CH137" s="416"/>
    </row>
    <row r="138" spans="1:86" s="380" customFormat="1" x14ac:dyDescent="0.2">
      <c r="B138" s="398" t="s">
        <v>293</v>
      </c>
      <c r="C138" s="417">
        <v>270</v>
      </c>
      <c r="D138" s="417">
        <f>C138*(1+Operations!$C$4)</f>
        <v>278.10000000000002</v>
      </c>
      <c r="E138" s="417">
        <f>D138*(1+Operations!$C$4)</f>
        <v>286.44300000000004</v>
      </c>
      <c r="F138" s="417">
        <f>E138*(1+Operations!$C$4)</f>
        <v>295.03629000000006</v>
      </c>
      <c r="G138" s="417">
        <f>F138*(1+Operations!$C$4)</f>
        <v>303.88737870000006</v>
      </c>
      <c r="H138" s="384" t="str">
        <f t="shared" si="481"/>
        <v>per unit</v>
      </c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419"/>
      <c r="V138" s="71"/>
      <c r="W138" s="71"/>
      <c r="X138" s="71"/>
      <c r="Y138" s="71"/>
      <c r="Z138" s="71"/>
      <c r="AA138" s="71"/>
      <c r="AB138" s="212">
        <f t="shared" ref="AB138:AG138" si="522">AB40*$D138</f>
        <v>1552.4867819373837</v>
      </c>
      <c r="AC138" s="212">
        <f t="shared" si="522"/>
        <v>1754.7536577226858</v>
      </c>
      <c r="AD138" s="212">
        <f t="shared" si="522"/>
        <v>1983.8297687493371</v>
      </c>
      <c r="AE138" s="212">
        <f t="shared" si="522"/>
        <v>2243.3175952142665</v>
      </c>
      <c r="AF138" s="212">
        <f t="shared" si="522"/>
        <v>2537.3088832682884</v>
      </c>
      <c r="AG138" s="212">
        <f t="shared" si="522"/>
        <v>2870.4516341222766</v>
      </c>
      <c r="AH138" s="317">
        <f t="shared" si="485"/>
        <v>12942.148321014238</v>
      </c>
      <c r="AI138" s="212">
        <f t="shared" ref="AI138:AT138" si="523">AI40*$E138</f>
        <v>5209.2399371036836</v>
      </c>
      <c r="AJ138" s="212">
        <f t="shared" si="523"/>
        <v>5625.9791320719787</v>
      </c>
      <c r="AK138" s="212">
        <f t="shared" si="523"/>
        <v>6076.0574626377384</v>
      </c>
      <c r="AL138" s="212">
        <f t="shared" si="523"/>
        <v>6562.1420596487578</v>
      </c>
      <c r="AM138" s="212">
        <f t="shared" si="523"/>
        <v>7087.1134244206596</v>
      </c>
      <c r="AN138" s="212">
        <f t="shared" si="523"/>
        <v>7654.0824983743105</v>
      </c>
      <c r="AO138" s="212">
        <f t="shared" si="523"/>
        <v>8266.4090982442576</v>
      </c>
      <c r="AP138" s="212">
        <f t="shared" si="523"/>
        <v>8927.7218261037997</v>
      </c>
      <c r="AQ138" s="212">
        <f t="shared" si="523"/>
        <v>9641.939572192101</v>
      </c>
      <c r="AR138" s="212">
        <f t="shared" si="523"/>
        <v>10413.294737967472</v>
      </c>
      <c r="AS138" s="212">
        <f t="shared" si="523"/>
        <v>11246.358317004871</v>
      </c>
      <c r="AT138" s="212">
        <f t="shared" si="523"/>
        <v>12146.066982365259</v>
      </c>
      <c r="AU138" s="317">
        <f t="shared" si="487"/>
        <v>98856.405048134882</v>
      </c>
      <c r="AV138" s="212">
        <f t="shared" ref="AV138:BG138" si="524">AV40*$F138</f>
        <v>13958.120761115622</v>
      </c>
      <c r="AW138" s="212">
        <f t="shared" si="524"/>
        <v>14973.54594053606</v>
      </c>
      <c r="AX138" s="212">
        <f t="shared" si="524"/>
        <v>16066.156155051374</v>
      </c>
      <c r="AY138" s="212">
        <f t="shared" si="524"/>
        <v>17241.964248298813</v>
      </c>
      <c r="AZ138" s="212">
        <f t="shared" si="524"/>
        <v>18507.45761303978</v>
      </c>
      <c r="BA138" s="212">
        <f t="shared" si="524"/>
        <v>19869.635895955107</v>
      </c>
      <c r="BB138" s="212">
        <f t="shared" si="524"/>
        <v>21336.051708458548</v>
      </c>
      <c r="BC138" s="212">
        <f t="shared" si="524"/>
        <v>22914.854583595345</v>
      </c>
      <c r="BD138" s="212">
        <f t="shared" si="524"/>
        <v>24614.838438281491</v>
      </c>
      <c r="BE138" s="212">
        <f t="shared" si="524"/>
        <v>26445.492820862473</v>
      </c>
      <c r="BF138" s="212">
        <f t="shared" si="524"/>
        <v>28417.058246350662</v>
      </c>
      <c r="BG138" s="212">
        <f t="shared" si="524"/>
        <v>30540.585945870684</v>
      </c>
      <c r="BH138" s="317">
        <f t="shared" si="489"/>
        <v>254885.76235741598</v>
      </c>
      <c r="BI138" s="212">
        <f t="shared" ref="BI138:BT138" si="525">BI40*$G138</f>
        <v>35184.130559773053</v>
      </c>
      <c r="BJ138" s="212">
        <f t="shared" si="525"/>
        <v>37792.210364172366</v>
      </c>
      <c r="BK138" s="212">
        <f t="shared" si="525"/>
        <v>40602.737033712147</v>
      </c>
      <c r="BL138" s="212">
        <f t="shared" si="525"/>
        <v>43631.720332027297</v>
      </c>
      <c r="BM138" s="212">
        <f t="shared" si="525"/>
        <v>46896.445224276191</v>
      </c>
      <c r="BN138" s="212">
        <f t="shared" si="525"/>
        <v>50415.573725875605</v>
      </c>
      <c r="BO138" s="212">
        <f t="shared" si="525"/>
        <v>54209.254894112688</v>
      </c>
      <c r="BP138" s="212">
        <f t="shared" si="525"/>
        <v>58299.243613913757</v>
      </c>
      <c r="BQ138" s="212">
        <f t="shared" si="525"/>
        <v>62709.02888114706</v>
      </c>
      <c r="BR138" s="212">
        <f t="shared" si="525"/>
        <v>67463.972343102621</v>
      </c>
      <c r="BS138" s="212">
        <f t="shared" si="525"/>
        <v>72591.457916558575</v>
      </c>
      <c r="BT138" s="212">
        <f t="shared" si="525"/>
        <v>78121.053369471221</v>
      </c>
      <c r="BU138" s="317">
        <f t="shared" si="491"/>
        <v>647916.82825814257</v>
      </c>
      <c r="BV138" s="416"/>
      <c r="BW138" s="416"/>
      <c r="BX138" s="416"/>
      <c r="BY138" s="416"/>
      <c r="BZ138" s="416"/>
      <c r="CA138" s="416"/>
      <c r="CB138" s="416"/>
      <c r="CC138" s="416"/>
      <c r="CD138" s="416"/>
      <c r="CE138" s="416"/>
      <c r="CF138" s="416"/>
      <c r="CG138" s="416"/>
      <c r="CH138" s="416"/>
    </row>
    <row r="139" spans="1:86" s="380" customFormat="1" x14ac:dyDescent="0.2">
      <c r="B139" s="398" t="s">
        <v>294</v>
      </c>
      <c r="C139" s="417">
        <v>145</v>
      </c>
      <c r="D139" s="417">
        <f>C139*(1+Operations!$C$4)</f>
        <v>149.35</v>
      </c>
      <c r="E139" s="417">
        <f>D139*(1+Operations!$C$4)</f>
        <v>153.8305</v>
      </c>
      <c r="F139" s="417">
        <f>E139*(1+Operations!$C$4)</f>
        <v>158.445415</v>
      </c>
      <c r="G139" s="417">
        <f>F139*(1+Operations!$C$4)</f>
        <v>163.19877744999999</v>
      </c>
      <c r="H139" s="384" t="str">
        <f t="shared" si="481"/>
        <v>per unit</v>
      </c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419"/>
      <c r="V139" s="71"/>
      <c r="W139" s="71"/>
      <c r="X139" s="71"/>
      <c r="Y139" s="71"/>
      <c r="Z139" s="71"/>
      <c r="AA139" s="71"/>
      <c r="AB139" s="212">
        <f t="shared" ref="AB139:AG139" si="526">AB41*$D139</f>
        <v>1667.485802821634</v>
      </c>
      <c r="AC139" s="212">
        <f t="shared" si="526"/>
        <v>1884.7354101465883</v>
      </c>
      <c r="AD139" s="212">
        <f t="shared" si="526"/>
        <v>2130.7801219900284</v>
      </c>
      <c r="AE139" s="212">
        <f t="shared" si="526"/>
        <v>2409.4892689338412</v>
      </c>
      <c r="AF139" s="212">
        <f t="shared" si="526"/>
        <v>2725.2576894363096</v>
      </c>
      <c r="AG139" s="212">
        <f t="shared" si="526"/>
        <v>3083.0776810942966</v>
      </c>
      <c r="AH139" s="317">
        <f t="shared" si="485"/>
        <v>13900.825974422698</v>
      </c>
      <c r="AI139" s="212">
        <f t="shared" ref="AI139:AT139" si="527">AI41*$E139</f>
        <v>5595.1095620743263</v>
      </c>
      <c r="AJ139" s="212">
        <f t="shared" si="527"/>
        <v>6042.7183270402729</v>
      </c>
      <c r="AK139" s="212">
        <f t="shared" si="527"/>
        <v>6526.1357932034962</v>
      </c>
      <c r="AL139" s="212">
        <f t="shared" si="527"/>
        <v>7048.2266566597764</v>
      </c>
      <c r="AM139" s="212">
        <f t="shared" si="527"/>
        <v>7612.0847891925596</v>
      </c>
      <c r="AN139" s="212">
        <f t="shared" si="527"/>
        <v>8221.0515723279623</v>
      </c>
      <c r="AO139" s="212">
        <f t="shared" si="527"/>
        <v>8878.7356981142002</v>
      </c>
      <c r="AP139" s="212">
        <f t="shared" si="527"/>
        <v>9589.0345539633381</v>
      </c>
      <c r="AQ139" s="212">
        <f t="shared" si="527"/>
        <v>10356.157318280404</v>
      </c>
      <c r="AR139" s="212">
        <f t="shared" si="527"/>
        <v>11184.649903742838</v>
      </c>
      <c r="AS139" s="212">
        <f t="shared" si="527"/>
        <v>12079.421896042268</v>
      </c>
      <c r="AT139" s="212">
        <f t="shared" si="527"/>
        <v>13045.775647725648</v>
      </c>
      <c r="AU139" s="317">
        <f t="shared" si="487"/>
        <v>106179.10171836709</v>
      </c>
      <c r="AV139" s="212">
        <f t="shared" ref="AV139:BG139" si="528">AV41*$F139</f>
        <v>14992.05563230937</v>
      </c>
      <c r="AW139" s="212">
        <f t="shared" si="528"/>
        <v>16082.697491686875</v>
      </c>
      <c r="AX139" s="212">
        <f t="shared" si="528"/>
        <v>17256.241796166287</v>
      </c>
      <c r="AY139" s="212">
        <f t="shared" si="528"/>
        <v>18519.146785209832</v>
      </c>
      <c r="AZ139" s="212">
        <f t="shared" si="528"/>
        <v>19878.380399190872</v>
      </c>
      <c r="BA139" s="212">
        <f t="shared" si="528"/>
        <v>21341.460777136959</v>
      </c>
      <c r="BB139" s="212">
        <f t="shared" si="528"/>
        <v>22916.499983159174</v>
      </c>
      <c r="BC139" s="212">
        <f t="shared" si="528"/>
        <v>24612.25121941722</v>
      </c>
      <c r="BD139" s="212">
        <f t="shared" si="528"/>
        <v>26438.159804080115</v>
      </c>
      <c r="BE139" s="212">
        <f t="shared" si="528"/>
        <v>28404.418215000427</v>
      </c>
      <c r="BF139" s="212">
        <f t="shared" si="528"/>
        <v>30522.025523858112</v>
      </c>
      <c r="BG139" s="212">
        <f t="shared" si="528"/>
        <v>32802.851571490726</v>
      </c>
      <c r="BH139" s="317">
        <f t="shared" si="489"/>
        <v>273766.18919870595</v>
      </c>
      <c r="BI139" s="212">
        <f t="shared" ref="BI139:BT139" si="529">BI41*$G139</f>
        <v>37790.362453089569</v>
      </c>
      <c r="BJ139" s="212">
        <f t="shared" si="529"/>
        <v>40591.633354111051</v>
      </c>
      <c r="BK139" s="212">
        <f t="shared" si="529"/>
        <v>43610.347184357481</v>
      </c>
      <c r="BL139" s="212">
        <f t="shared" si="529"/>
        <v>46863.69961588116</v>
      </c>
      <c r="BM139" s="212">
        <f t="shared" si="529"/>
        <v>50370.255981629969</v>
      </c>
      <c r="BN139" s="212">
        <f t="shared" si="529"/>
        <v>54150.060668533042</v>
      </c>
      <c r="BO139" s="212">
        <f t="shared" si="529"/>
        <v>58224.755256639539</v>
      </c>
      <c r="BP139" s="212">
        <f t="shared" si="529"/>
        <v>62617.706103833276</v>
      </c>
      <c r="BQ139" s="212">
        <f t="shared" si="529"/>
        <v>67354.142131602377</v>
      </c>
      <c r="BR139" s="212">
        <f t="shared" si="529"/>
        <v>72461.303627776884</v>
      </c>
      <c r="BS139" s="212">
        <f t="shared" si="529"/>
        <v>77968.602947414751</v>
      </c>
      <c r="BT139" s="212">
        <f t="shared" si="529"/>
        <v>83907.79806350611</v>
      </c>
      <c r="BU139" s="317">
        <f t="shared" si="491"/>
        <v>695910.66738837527</v>
      </c>
      <c r="BV139" s="416"/>
      <c r="BW139" s="416"/>
      <c r="BX139" s="416"/>
      <c r="BY139" s="416"/>
      <c r="BZ139" s="416"/>
      <c r="CA139" s="416"/>
      <c r="CB139" s="416"/>
      <c r="CC139" s="416"/>
      <c r="CD139" s="416"/>
      <c r="CE139" s="416"/>
      <c r="CF139" s="416"/>
      <c r="CG139" s="416"/>
      <c r="CH139" s="416"/>
    </row>
    <row r="140" spans="1:86" s="380" customFormat="1" x14ac:dyDescent="0.2">
      <c r="B140" s="398" t="s">
        <v>295</v>
      </c>
      <c r="C140" s="417">
        <v>77.5</v>
      </c>
      <c r="D140" s="417">
        <f>C140*(1+Operations!$C$4)</f>
        <v>79.825000000000003</v>
      </c>
      <c r="E140" s="417">
        <f>D140*(1+Operations!$C$4)</f>
        <v>82.219750000000005</v>
      </c>
      <c r="F140" s="417">
        <f>E140*(1+Operations!$C$4)</f>
        <v>84.686342500000009</v>
      </c>
      <c r="G140" s="417">
        <f>F140*(1+Operations!$C$4)</f>
        <v>87.226932775000009</v>
      </c>
      <c r="H140" s="384" t="str">
        <f t="shared" si="481"/>
        <v>per unit</v>
      </c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419"/>
      <c r="V140" s="71"/>
      <c r="W140" s="71"/>
      <c r="X140" s="71"/>
      <c r="Y140" s="71"/>
      <c r="Z140" s="71"/>
      <c r="AA140" s="71"/>
      <c r="AB140" s="212">
        <f t="shared" ref="AB140:AG140" si="530">AB42*$D140</f>
        <v>1448.2689192610312</v>
      </c>
      <c r="AC140" s="212">
        <f t="shared" si="530"/>
        <v>1636.957694588524</v>
      </c>
      <c r="AD140" s="212">
        <f t="shared" si="530"/>
        <v>1850.6560111249601</v>
      </c>
      <c r="AE140" s="212">
        <f t="shared" si="530"/>
        <v>2092.7245159059016</v>
      </c>
      <c r="AF140" s="212">
        <f t="shared" si="530"/>
        <v>2366.9802776785191</v>
      </c>
      <c r="AG140" s="212">
        <f t="shared" si="530"/>
        <v>2677.7592790538829</v>
      </c>
      <c r="AH140" s="317">
        <f t="shared" si="485"/>
        <v>12073.346697612818</v>
      </c>
      <c r="AI140" s="212">
        <f t="shared" ref="AI140:AT140" si="531">AI42*$E140</f>
        <v>4485.7343902837274</v>
      </c>
      <c r="AJ140" s="212">
        <f t="shared" si="531"/>
        <v>4844.5931415064269</v>
      </c>
      <c r="AK140" s="212">
        <f t="shared" si="531"/>
        <v>5232.160592826941</v>
      </c>
      <c r="AL140" s="212">
        <f t="shared" si="531"/>
        <v>5650.7334402530969</v>
      </c>
      <c r="AM140" s="212">
        <f t="shared" si="531"/>
        <v>6102.7921154733449</v>
      </c>
      <c r="AN140" s="212">
        <f t="shared" si="531"/>
        <v>6591.0154847112117</v>
      </c>
      <c r="AO140" s="212">
        <f t="shared" si="531"/>
        <v>7118.2967234881098</v>
      </c>
      <c r="AP140" s="212">
        <f t="shared" si="531"/>
        <v>7687.7604613671592</v>
      </c>
      <c r="AQ140" s="212">
        <f t="shared" si="531"/>
        <v>8302.7812982765317</v>
      </c>
      <c r="AR140" s="212">
        <f t="shared" si="531"/>
        <v>8967.0038021386554</v>
      </c>
      <c r="AS140" s="212">
        <f t="shared" si="531"/>
        <v>9684.3641063097493</v>
      </c>
      <c r="AT140" s="212">
        <f t="shared" si="531"/>
        <v>10459.113234814529</v>
      </c>
      <c r="AU140" s="317">
        <f t="shared" si="487"/>
        <v>85126.348791449491</v>
      </c>
      <c r="AV140" s="212">
        <f t="shared" ref="AV140:BG140" si="532">AV42*$F140</f>
        <v>12019.492877627341</v>
      </c>
      <c r="AW140" s="212">
        <f t="shared" si="532"/>
        <v>12893.886782128271</v>
      </c>
      <c r="AX140" s="212">
        <f t="shared" si="532"/>
        <v>13834.745577960903</v>
      </c>
      <c r="AY140" s="212">
        <f t="shared" si="532"/>
        <v>14847.246991590642</v>
      </c>
      <c r="AZ140" s="212">
        <f t="shared" si="532"/>
        <v>15936.977389006477</v>
      </c>
      <c r="BA140" s="212">
        <f t="shared" si="532"/>
        <v>17109.964243739119</v>
      </c>
      <c r="BB140" s="212">
        <f t="shared" si="532"/>
        <v>18372.711193394858</v>
      </c>
      <c r="BC140" s="212">
        <f t="shared" si="532"/>
        <v>19732.235891429325</v>
      </c>
      <c r="BD140" s="212">
        <f t="shared" si="532"/>
        <v>21196.110877409057</v>
      </c>
      <c r="BE140" s="212">
        <f t="shared" si="532"/>
        <v>22772.507706853794</v>
      </c>
      <c r="BF140" s="212">
        <f t="shared" si="532"/>
        <v>24470.24460102418</v>
      </c>
      <c r="BG140" s="212">
        <f t="shared" si="532"/>
        <v>26298.837897833087</v>
      </c>
      <c r="BH140" s="317">
        <f t="shared" si="489"/>
        <v>219484.96202999706</v>
      </c>
      <c r="BI140" s="212">
        <f t="shared" ref="BI140:BT140" si="533">BI42*$G140</f>
        <v>30297.445759804566</v>
      </c>
      <c r="BJ140" s="212">
        <f t="shared" si="533"/>
        <v>32543.292258037316</v>
      </c>
      <c r="BK140" s="212">
        <f t="shared" si="533"/>
        <v>34963.46800125212</v>
      </c>
      <c r="BL140" s="212">
        <f t="shared" si="533"/>
        <v>37571.759174801278</v>
      </c>
      <c r="BM140" s="212">
        <f t="shared" si="533"/>
        <v>40383.050054237829</v>
      </c>
      <c r="BN140" s="212">
        <f t="shared" si="533"/>
        <v>43413.410708392876</v>
      </c>
      <c r="BO140" s="212">
        <f t="shared" si="533"/>
        <v>46680.191714374814</v>
      </c>
      <c r="BP140" s="212">
        <f t="shared" si="533"/>
        <v>50202.126445314621</v>
      </c>
      <c r="BQ140" s="212">
        <f t="shared" si="533"/>
        <v>53999.441536543294</v>
      </c>
      <c r="BR140" s="212">
        <f t="shared" si="533"/>
        <v>58093.976184338375</v>
      </c>
      <c r="BS140" s="212">
        <f t="shared" si="533"/>
        <v>62509.310983703224</v>
      </c>
      <c r="BT140" s="212">
        <f t="shared" si="533"/>
        <v>67270.907068155779</v>
      </c>
      <c r="BU140" s="317">
        <f t="shared" si="491"/>
        <v>557928.37988895609</v>
      </c>
      <c r="BV140" s="416"/>
      <c r="BW140" s="416"/>
      <c r="BX140" s="416"/>
      <c r="BY140" s="416"/>
      <c r="BZ140" s="416"/>
      <c r="CA140" s="416"/>
      <c r="CB140" s="416"/>
      <c r="CC140" s="416"/>
      <c r="CD140" s="416"/>
      <c r="CE140" s="416"/>
      <c r="CF140" s="416"/>
      <c r="CG140" s="416"/>
      <c r="CH140" s="416"/>
    </row>
    <row r="141" spans="1:86" s="380" customFormat="1" x14ac:dyDescent="0.2">
      <c r="B141" s="398" t="s">
        <v>293</v>
      </c>
      <c r="C141" s="417">
        <v>270</v>
      </c>
      <c r="D141" s="417">
        <f>C141*(1+Operations!$C$4)</f>
        <v>278.10000000000002</v>
      </c>
      <c r="E141" s="417">
        <f>D141*(1+Operations!$C$4)</f>
        <v>286.44300000000004</v>
      </c>
      <c r="F141" s="417">
        <f>E141*(1+Operations!$C$4)</f>
        <v>295.03629000000006</v>
      </c>
      <c r="G141" s="417">
        <f>F141*(1+Operations!$C$4)</f>
        <v>303.88737870000006</v>
      </c>
      <c r="H141" s="384" t="str">
        <f t="shared" si="481"/>
        <v>per unit</v>
      </c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419"/>
      <c r="V141" s="71"/>
      <c r="W141" s="71"/>
      <c r="X141" s="71"/>
      <c r="Y141" s="71"/>
      <c r="Z141" s="71"/>
      <c r="AA141" s="71"/>
      <c r="AB141" s="212">
        <f t="shared" ref="AB141:AG141" si="534">AB43*$D141</f>
        <v>1552.4867819373837</v>
      </c>
      <c r="AC141" s="212">
        <f t="shared" si="534"/>
        <v>1754.7536577226858</v>
      </c>
      <c r="AD141" s="212">
        <f t="shared" si="534"/>
        <v>1983.8297687493371</v>
      </c>
      <c r="AE141" s="212">
        <f t="shared" si="534"/>
        <v>2243.3175952142665</v>
      </c>
      <c r="AF141" s="212">
        <f t="shared" si="534"/>
        <v>2537.3088832682884</v>
      </c>
      <c r="AG141" s="212">
        <f t="shared" si="534"/>
        <v>2870.4516341222766</v>
      </c>
      <c r="AH141" s="317">
        <f t="shared" si="485"/>
        <v>12942.148321014238</v>
      </c>
      <c r="AI141" s="212">
        <f t="shared" ref="AI141:AT141" si="535">AI43*$E141</f>
        <v>4341.0332809197371</v>
      </c>
      <c r="AJ141" s="212">
        <f t="shared" si="535"/>
        <v>4688.315943393316</v>
      </c>
      <c r="AK141" s="212">
        <f t="shared" si="535"/>
        <v>5063.3812188647826</v>
      </c>
      <c r="AL141" s="212">
        <f t="shared" si="535"/>
        <v>5468.4517163739647</v>
      </c>
      <c r="AM141" s="212">
        <f t="shared" si="535"/>
        <v>5905.9278536838829</v>
      </c>
      <c r="AN141" s="212">
        <f t="shared" si="535"/>
        <v>6378.4020819785928</v>
      </c>
      <c r="AO141" s="212">
        <f t="shared" si="535"/>
        <v>6888.6742485368814</v>
      </c>
      <c r="AP141" s="212">
        <f t="shared" si="535"/>
        <v>7439.7681884198328</v>
      </c>
      <c r="AQ141" s="212">
        <f t="shared" si="535"/>
        <v>8034.9496434934199</v>
      </c>
      <c r="AR141" s="212">
        <f t="shared" si="535"/>
        <v>8677.7456149728951</v>
      </c>
      <c r="AS141" s="212">
        <f t="shared" si="535"/>
        <v>9371.9652641707271</v>
      </c>
      <c r="AT141" s="212">
        <f t="shared" si="535"/>
        <v>10121.722485304383</v>
      </c>
      <c r="AU141" s="317">
        <f t="shared" si="487"/>
        <v>82380.337540112421</v>
      </c>
      <c r="AV141" s="212">
        <f t="shared" ref="AV141:BG141" si="536">AV43*$F141</f>
        <v>11631.767300929689</v>
      </c>
      <c r="AW141" s="212">
        <f t="shared" si="536"/>
        <v>12477.954950446718</v>
      </c>
      <c r="AX141" s="212">
        <f t="shared" si="536"/>
        <v>13388.463462542813</v>
      </c>
      <c r="AY141" s="212">
        <f t="shared" si="536"/>
        <v>14368.303540249011</v>
      </c>
      <c r="AZ141" s="212">
        <f t="shared" si="536"/>
        <v>15422.881344199819</v>
      </c>
      <c r="BA141" s="212">
        <f t="shared" si="536"/>
        <v>16558.029913295926</v>
      </c>
      <c r="BB141" s="212">
        <f t="shared" si="536"/>
        <v>17780.043090382125</v>
      </c>
      <c r="BC141" s="212">
        <f t="shared" si="536"/>
        <v>19095.712152996122</v>
      </c>
      <c r="BD141" s="212">
        <f t="shared" si="536"/>
        <v>20512.365365234575</v>
      </c>
      <c r="BE141" s="212">
        <f t="shared" si="536"/>
        <v>22037.910684052062</v>
      </c>
      <c r="BF141" s="212">
        <f t="shared" si="536"/>
        <v>23680.881871958889</v>
      </c>
      <c r="BG141" s="212">
        <f t="shared" si="536"/>
        <v>25450.488288225573</v>
      </c>
      <c r="BH141" s="317">
        <f t="shared" si="489"/>
        <v>212404.80196451335</v>
      </c>
      <c r="BI141" s="212">
        <f t="shared" ref="BI141:BT141" si="537">BI43*$G141</f>
        <v>29320.108799810881</v>
      </c>
      <c r="BJ141" s="212">
        <f t="shared" si="537"/>
        <v>31493.508636810308</v>
      </c>
      <c r="BK141" s="212">
        <f t="shared" si="537"/>
        <v>33835.614194760128</v>
      </c>
      <c r="BL141" s="212">
        <f t="shared" si="537"/>
        <v>36359.76694335608</v>
      </c>
      <c r="BM141" s="212">
        <f t="shared" si="537"/>
        <v>39080.371020230159</v>
      </c>
      <c r="BN141" s="212">
        <f t="shared" si="537"/>
        <v>42012.978104896341</v>
      </c>
      <c r="BO141" s="212">
        <f t="shared" si="537"/>
        <v>45174.379078427242</v>
      </c>
      <c r="BP141" s="212">
        <f t="shared" si="537"/>
        <v>48582.7030115948</v>
      </c>
      <c r="BQ141" s="212">
        <f t="shared" si="537"/>
        <v>52257.524067622559</v>
      </c>
      <c r="BR141" s="212">
        <f t="shared" si="537"/>
        <v>56219.976952585537</v>
      </c>
      <c r="BS141" s="212">
        <f t="shared" si="537"/>
        <v>60492.88159713216</v>
      </c>
      <c r="BT141" s="212">
        <f t="shared" si="537"/>
        <v>65100.877807892692</v>
      </c>
      <c r="BU141" s="317">
        <f t="shared" si="491"/>
        <v>539930.69021511904</v>
      </c>
      <c r="BV141" s="416"/>
      <c r="BW141" s="416"/>
      <c r="BX141" s="416"/>
      <c r="BY141" s="416"/>
      <c r="BZ141" s="416"/>
      <c r="CA141" s="416"/>
      <c r="CB141" s="416"/>
      <c r="CC141" s="416"/>
      <c r="CD141" s="416"/>
      <c r="CE141" s="416"/>
      <c r="CF141" s="416"/>
      <c r="CG141" s="416"/>
      <c r="CH141" s="416"/>
    </row>
    <row r="142" spans="1:86" s="380" customFormat="1" x14ac:dyDescent="0.2">
      <c r="B142" s="398" t="s">
        <v>294</v>
      </c>
      <c r="C142" s="417">
        <v>150</v>
      </c>
      <c r="D142" s="417">
        <f>C142*(1+Operations!$C$4)</f>
        <v>154.5</v>
      </c>
      <c r="E142" s="417">
        <f>D142*(1+Operations!$C$4)</f>
        <v>159.13499999999999</v>
      </c>
      <c r="F142" s="417">
        <f>E142*(1+Operations!$C$4)</f>
        <v>163.90905000000001</v>
      </c>
      <c r="G142" s="417">
        <f>F142*(1+Operations!$C$4)</f>
        <v>168.82632150000001</v>
      </c>
      <c r="H142" s="384" t="str">
        <f t="shared" si="481"/>
        <v>per unit</v>
      </c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419"/>
      <c r="V142" s="71"/>
      <c r="W142" s="71"/>
      <c r="X142" s="71"/>
      <c r="Y142" s="71"/>
      <c r="Z142" s="71"/>
      <c r="AA142" s="71"/>
      <c r="AB142" s="212">
        <f t="shared" ref="AB142:AG142" si="538">AB44*$D142</f>
        <v>1724.9853132637595</v>
      </c>
      <c r="AC142" s="212">
        <f t="shared" si="538"/>
        <v>1949.7262863585397</v>
      </c>
      <c r="AD142" s="212">
        <f t="shared" si="538"/>
        <v>2204.2552986103742</v>
      </c>
      <c r="AE142" s="212">
        <f t="shared" si="538"/>
        <v>2492.5751057936291</v>
      </c>
      <c r="AF142" s="212">
        <f t="shared" si="538"/>
        <v>2819.2320925203203</v>
      </c>
      <c r="AG142" s="212">
        <f t="shared" si="538"/>
        <v>3189.3907045803071</v>
      </c>
      <c r="AH142" s="317">
        <f t="shared" si="485"/>
        <v>14380.164801126928</v>
      </c>
      <c r="AI142" s="212">
        <f t="shared" ref="AI142:AT142" si="539">AI44*$E142</f>
        <v>4823.37031213304</v>
      </c>
      <c r="AJ142" s="212">
        <f t="shared" si="539"/>
        <v>5209.2399371036836</v>
      </c>
      <c r="AK142" s="212">
        <f t="shared" si="539"/>
        <v>5625.9791320719796</v>
      </c>
      <c r="AL142" s="212">
        <f t="shared" si="539"/>
        <v>6076.0574626377374</v>
      </c>
      <c r="AM142" s="212">
        <f t="shared" si="539"/>
        <v>6562.1420596487578</v>
      </c>
      <c r="AN142" s="212">
        <f t="shared" si="539"/>
        <v>7087.1134244206578</v>
      </c>
      <c r="AO142" s="212">
        <f t="shared" si="539"/>
        <v>7654.0824983743114</v>
      </c>
      <c r="AP142" s="212">
        <f t="shared" si="539"/>
        <v>8266.4090982442576</v>
      </c>
      <c r="AQ142" s="212">
        <f t="shared" si="539"/>
        <v>8927.7218261037979</v>
      </c>
      <c r="AR142" s="212">
        <f t="shared" si="539"/>
        <v>9641.9395721921028</v>
      </c>
      <c r="AS142" s="212">
        <f t="shared" si="539"/>
        <v>10413.294737967472</v>
      </c>
      <c r="AT142" s="212">
        <f t="shared" si="539"/>
        <v>11246.358317004868</v>
      </c>
      <c r="AU142" s="317">
        <f t="shared" si="487"/>
        <v>91533.708377902673</v>
      </c>
      <c r="AV142" s="212">
        <f t="shared" ref="AV142:BG142" si="540">AV44*$F142</f>
        <v>12924.185889921873</v>
      </c>
      <c r="AW142" s="212">
        <f t="shared" si="540"/>
        <v>13864.394389385239</v>
      </c>
      <c r="AX142" s="212">
        <f t="shared" si="540"/>
        <v>14876.070513936456</v>
      </c>
      <c r="AY142" s="212">
        <f t="shared" si="540"/>
        <v>15964.781711387786</v>
      </c>
      <c r="AZ142" s="212">
        <f t="shared" si="540"/>
        <v>17136.534826888685</v>
      </c>
      <c r="BA142" s="212">
        <f t="shared" si="540"/>
        <v>18397.811014773248</v>
      </c>
      <c r="BB142" s="212">
        <f t="shared" si="540"/>
        <v>19755.603433757911</v>
      </c>
      <c r="BC142" s="212">
        <f t="shared" si="540"/>
        <v>21217.457947773466</v>
      </c>
      <c r="BD142" s="212">
        <f t="shared" si="540"/>
        <v>22791.51707248286</v>
      </c>
      <c r="BE142" s="212">
        <f t="shared" si="540"/>
        <v>24486.567426724509</v>
      </c>
      <c r="BF142" s="212">
        <f t="shared" si="540"/>
        <v>26312.090968843204</v>
      </c>
      <c r="BG142" s="212">
        <f t="shared" si="540"/>
        <v>28278.320320250634</v>
      </c>
      <c r="BH142" s="317">
        <f t="shared" si="489"/>
        <v>236005.33551612587</v>
      </c>
      <c r="BI142" s="212">
        <f t="shared" ref="BI142:BT142" si="541">BI44*$G142</f>
        <v>32577.898666456527</v>
      </c>
      <c r="BJ142" s="212">
        <f t="shared" si="541"/>
        <v>34992.787374233667</v>
      </c>
      <c r="BK142" s="212">
        <f t="shared" si="541"/>
        <v>37595.126883066798</v>
      </c>
      <c r="BL142" s="212">
        <f t="shared" si="541"/>
        <v>40399.741048173419</v>
      </c>
      <c r="BM142" s="212">
        <f t="shared" si="541"/>
        <v>43422.634466922398</v>
      </c>
      <c r="BN142" s="212">
        <f t="shared" si="541"/>
        <v>46681.086783218147</v>
      </c>
      <c r="BO142" s="212">
        <f t="shared" si="541"/>
        <v>50193.754531585822</v>
      </c>
      <c r="BP142" s="212">
        <f t="shared" si="541"/>
        <v>53980.781123994217</v>
      </c>
      <c r="BQ142" s="212">
        <f t="shared" si="541"/>
        <v>58063.915630691721</v>
      </c>
      <c r="BR142" s="212">
        <f t="shared" si="541"/>
        <v>62466.641058428359</v>
      </c>
      <c r="BS142" s="212">
        <f t="shared" si="541"/>
        <v>67214.312885702384</v>
      </c>
      <c r="BT142" s="212">
        <f t="shared" si="541"/>
        <v>72334.308675436318</v>
      </c>
      <c r="BU142" s="317">
        <f t="shared" si="491"/>
        <v>599922.98912790976</v>
      </c>
      <c r="BV142" s="416"/>
      <c r="BW142" s="416"/>
      <c r="BX142" s="416"/>
      <c r="BY142" s="416"/>
      <c r="BZ142" s="416"/>
      <c r="CA142" s="416"/>
      <c r="CB142" s="416"/>
      <c r="CC142" s="416"/>
      <c r="CD142" s="416"/>
      <c r="CE142" s="416"/>
      <c r="CF142" s="416"/>
      <c r="CG142" s="416"/>
      <c r="CH142" s="416"/>
    </row>
    <row r="143" spans="1:86" s="380" customFormat="1" x14ac:dyDescent="0.2">
      <c r="B143" s="398" t="s">
        <v>295</v>
      </c>
      <c r="C143" s="417">
        <v>80</v>
      </c>
      <c r="D143" s="417">
        <f>C143*(1+Operations!$C$4)</f>
        <v>82.4</v>
      </c>
      <c r="E143" s="417">
        <f>D143*(1+Operations!$C$4)</f>
        <v>84.872000000000014</v>
      </c>
      <c r="F143" s="417">
        <f>E143*(1+Operations!$C$4)</f>
        <v>87.418160000000015</v>
      </c>
      <c r="G143" s="417">
        <f>F143*(1+Operations!$C$4)</f>
        <v>90.040704800000015</v>
      </c>
      <c r="H143" s="384" t="str">
        <f t="shared" si="481"/>
        <v>per unit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419"/>
      <c r="V143" s="71"/>
      <c r="W143" s="71"/>
      <c r="X143" s="71"/>
      <c r="Y143" s="71"/>
      <c r="Z143" s="71"/>
      <c r="AA143" s="71"/>
      <c r="AB143" s="212">
        <f t="shared" ref="AB143:AG143" si="542">AB45*$D143</f>
        <v>1494.9872714952583</v>
      </c>
      <c r="AC143" s="212">
        <f t="shared" si="542"/>
        <v>1689.7627815107344</v>
      </c>
      <c r="AD143" s="212">
        <f t="shared" si="542"/>
        <v>1910.354592128991</v>
      </c>
      <c r="AE143" s="212">
        <f t="shared" si="542"/>
        <v>2160.2317583544791</v>
      </c>
      <c r="AF143" s="212">
        <f t="shared" si="542"/>
        <v>2443.3344801842777</v>
      </c>
      <c r="AG143" s="212">
        <f t="shared" si="542"/>
        <v>2764.1386106362661</v>
      </c>
      <c r="AH143" s="317">
        <f t="shared" si="485"/>
        <v>12462.809494310006</v>
      </c>
      <c r="AI143" s="212">
        <f t="shared" ref="AI143:AT143" si="543">AI45*$E143</f>
        <v>4373.1890830006241</v>
      </c>
      <c r="AJ143" s="212">
        <f t="shared" si="543"/>
        <v>4723.044209640675</v>
      </c>
      <c r="AK143" s="212">
        <f t="shared" si="543"/>
        <v>5100.8877464119296</v>
      </c>
      <c r="AL143" s="212">
        <f t="shared" si="543"/>
        <v>5508.9587661248834</v>
      </c>
      <c r="AM143" s="212">
        <f t="shared" si="543"/>
        <v>5949.6754674148742</v>
      </c>
      <c r="AN143" s="212">
        <f t="shared" si="543"/>
        <v>6425.6495048080633</v>
      </c>
      <c r="AO143" s="212">
        <f t="shared" si="543"/>
        <v>6939.7014651927102</v>
      </c>
      <c r="AP143" s="212">
        <f t="shared" si="543"/>
        <v>7494.8775824081285</v>
      </c>
      <c r="AQ143" s="212">
        <f t="shared" si="543"/>
        <v>8094.4677890007788</v>
      </c>
      <c r="AR143" s="212">
        <f t="shared" si="543"/>
        <v>8742.0252121208432</v>
      </c>
      <c r="AS143" s="212">
        <f t="shared" si="543"/>
        <v>9441.387229090511</v>
      </c>
      <c r="AT143" s="212">
        <f t="shared" si="543"/>
        <v>10196.69820741775</v>
      </c>
      <c r="AU143" s="317">
        <f t="shared" si="487"/>
        <v>82990.562262631778</v>
      </c>
      <c r="AV143" s="212">
        <f t="shared" ref="AV143:BG143" si="544">AV45*$F143</f>
        <v>11717.928540195831</v>
      </c>
      <c r="AW143" s="212">
        <f t="shared" si="544"/>
        <v>12570.38424637595</v>
      </c>
      <c r="AX143" s="212">
        <f t="shared" si="544"/>
        <v>13487.637265969055</v>
      </c>
      <c r="AY143" s="212">
        <f t="shared" si="544"/>
        <v>14474.735418324928</v>
      </c>
      <c r="AZ143" s="212">
        <f t="shared" si="544"/>
        <v>15537.124909712409</v>
      </c>
      <c r="BA143" s="212">
        <f t="shared" si="544"/>
        <v>16680.681986727745</v>
      </c>
      <c r="BB143" s="212">
        <f t="shared" si="544"/>
        <v>17911.747113273843</v>
      </c>
      <c r="BC143" s="212">
        <f t="shared" si="544"/>
        <v>19237.161872647946</v>
      </c>
      <c r="BD143" s="212">
        <f t="shared" si="544"/>
        <v>20664.308812384461</v>
      </c>
      <c r="BE143" s="212">
        <f t="shared" si="544"/>
        <v>22201.154466896893</v>
      </c>
      <c r="BF143" s="212">
        <f t="shared" si="544"/>
        <v>23856.295811751177</v>
      </c>
      <c r="BG143" s="212">
        <f t="shared" si="544"/>
        <v>25639.010423693911</v>
      </c>
      <c r="BH143" s="317">
        <f t="shared" si="489"/>
        <v>213978.17086795418</v>
      </c>
      <c r="BI143" s="212">
        <f t="shared" ref="BI143:BT143" si="545">BI45*$G143</f>
        <v>29537.29479092059</v>
      </c>
      <c r="BJ143" s="212">
        <f t="shared" si="545"/>
        <v>31726.793885971867</v>
      </c>
      <c r="BK143" s="212">
        <f t="shared" si="545"/>
        <v>34086.248373980568</v>
      </c>
      <c r="BL143" s="212">
        <f t="shared" si="545"/>
        <v>36629.098550343908</v>
      </c>
      <c r="BM143" s="212">
        <f t="shared" si="545"/>
        <v>39369.855250009648</v>
      </c>
      <c r="BN143" s="212">
        <f t="shared" si="545"/>
        <v>42324.185350117797</v>
      </c>
      <c r="BO143" s="212">
        <f t="shared" si="545"/>
        <v>45509.004108637819</v>
      </c>
      <c r="BP143" s="212">
        <f t="shared" si="545"/>
        <v>48942.574885754759</v>
      </c>
      <c r="BQ143" s="212">
        <f t="shared" si="545"/>
        <v>52644.616838493828</v>
      </c>
      <c r="BR143" s="212">
        <f t="shared" si="545"/>
        <v>56636.42122630839</v>
      </c>
      <c r="BS143" s="212">
        <f t="shared" si="545"/>
        <v>60940.977016370176</v>
      </c>
      <c r="BT143" s="212">
        <f t="shared" si="545"/>
        <v>65583.106532395599</v>
      </c>
      <c r="BU143" s="317">
        <f t="shared" si="491"/>
        <v>543930.17680930498</v>
      </c>
      <c r="BV143" s="416"/>
      <c r="BW143" s="416"/>
      <c r="BX143" s="416"/>
      <c r="BY143" s="416"/>
      <c r="BZ143" s="416"/>
      <c r="CA143" s="416"/>
      <c r="CB143" s="416"/>
      <c r="CC143" s="416"/>
      <c r="CD143" s="416"/>
      <c r="CE143" s="416"/>
      <c r="CF143" s="416"/>
      <c r="CG143" s="416"/>
      <c r="CH143" s="416"/>
    </row>
    <row r="144" spans="1:86" s="385" customFormat="1" x14ac:dyDescent="0.2">
      <c r="B144" s="460" t="s">
        <v>230</v>
      </c>
      <c r="I144" s="317">
        <f>SUM(I131:I143)</f>
        <v>4405.5499999999993</v>
      </c>
      <c r="J144" s="317">
        <f t="shared" ref="J144" si="546">SUM(J131:J143)</f>
        <v>4934.2160000000013</v>
      </c>
      <c r="K144" s="317">
        <f t="shared" ref="K144" si="547">SUM(K131:K143)</f>
        <v>5526.3219200000021</v>
      </c>
      <c r="L144" s="317">
        <f t="shared" ref="L144" si="548">SUM(L131:L143)</f>
        <v>6189.4805504000024</v>
      </c>
      <c r="M144" s="317">
        <f t="shared" ref="M144" si="549">SUM(M131:M143)</f>
        <v>6932.2182164480027</v>
      </c>
      <c r="N144" s="317">
        <f t="shared" ref="N144" si="550">SUM(N131:N143)</f>
        <v>7764.084402421764</v>
      </c>
      <c r="O144" s="317">
        <f t="shared" ref="O144" si="551">SUM(O131:O143)</f>
        <v>8695.7745307123787</v>
      </c>
      <c r="P144" s="317">
        <f t="shared" ref="P144" si="552">SUM(P131:P143)</f>
        <v>9739.2674743978641</v>
      </c>
      <c r="Q144" s="317">
        <f t="shared" ref="Q144" si="553">SUM(Q131:Q143)</f>
        <v>10907.979571325608</v>
      </c>
      <c r="R144" s="317">
        <f t="shared" ref="R144" si="554">SUM(R131:R143)</f>
        <v>12216.937119884682</v>
      </c>
      <c r="S144" s="317">
        <f t="shared" ref="S144" si="555">SUM(S131:S143)</f>
        <v>13682.969574270846</v>
      </c>
      <c r="T144" s="317">
        <f t="shared" ref="T144" si="556">SUM(T131:T143)</f>
        <v>15324.925923183348</v>
      </c>
      <c r="U144" s="317">
        <f t="shared" ref="U144" si="557">SUM(I144:T144)</f>
        <v>106319.72528304449</v>
      </c>
      <c r="V144" s="317">
        <f>SUM(V131:V143)</f>
        <v>19145.880688948346</v>
      </c>
      <c r="W144" s="317">
        <f t="shared" ref="W144" si="558">SUM(W131:W143)</f>
        <v>21341.250247675292</v>
      </c>
      <c r="X144" s="317">
        <f t="shared" ref="X144" si="559">SUM(X131:X143)</f>
        <v>23789.850541054773</v>
      </c>
      <c r="Y144" s="317">
        <f t="shared" ref="Y144" si="560">SUM(Y131:Y143)</f>
        <v>26521.047896005653</v>
      </c>
      <c r="Z144" s="317">
        <f t="shared" ref="Z144" si="561">SUM(Z131:Z143)</f>
        <v>29567.630462553061</v>
      </c>
      <c r="AA144" s="317">
        <f t="shared" ref="AA144" si="562">SUM(AA131:AA143)</f>
        <v>32966.208618988821</v>
      </c>
      <c r="AB144" s="317">
        <f t="shared" ref="AB144" si="563">SUM(AB131:AB143)</f>
        <v>39070.198601543627</v>
      </c>
      <c r="AC144" s="317">
        <f t="shared" ref="AC144" si="564">SUM(AC131:AC143)</f>
        <v>44160.488000068282</v>
      </c>
      <c r="AD144" s="317">
        <f t="shared" ref="AD144" si="565">SUM(AD131:AD143)</f>
        <v>49925.464073817231</v>
      </c>
      <c r="AE144" s="317">
        <f t="shared" ref="AE144" si="566">SUM(AE131:AE143)</f>
        <v>56455.787573264955</v>
      </c>
      <c r="AF144" s="317">
        <f t="shared" ref="AF144" si="567">SUM(AF131:AF143)</f>
        <v>63854.432215546723</v>
      </c>
      <c r="AG144" s="317">
        <f t="shared" ref="AG144" si="568">SUM(AG131:AG143)</f>
        <v>72238.370545950369</v>
      </c>
      <c r="AH144" s="317">
        <f t="shared" ref="AH144" si="569">SUM(V144:AG144)</f>
        <v>479036.60946541716</v>
      </c>
      <c r="AI144" s="317">
        <f>SUM(AI131:AI143)</f>
        <v>81531.036176088834</v>
      </c>
      <c r="AJ144" s="317">
        <f t="shared" ref="AJ144" si="570">SUM(AJ131:AJ143)</f>
        <v>88053.519070175957</v>
      </c>
      <c r="AK144" s="317">
        <f t="shared" ref="AK144" si="571">SUM(AK131:AK143)</f>
        <v>95097.800595790046</v>
      </c>
      <c r="AL144" s="317">
        <f t="shared" ref="AL144" si="572">SUM(AL131:AL143)</f>
        <v>102705.62464345325</v>
      </c>
      <c r="AM144" s="317">
        <f t="shared" ref="AM144" si="573">SUM(AM131:AM143)</f>
        <v>110922.07461492953</v>
      </c>
      <c r="AN144" s="317">
        <f t="shared" ref="AN144" si="574">SUM(AN131:AN143)</f>
        <v>119795.84058412387</v>
      </c>
      <c r="AO144" s="317">
        <f t="shared" ref="AO144" si="575">SUM(AO131:AO143)</f>
        <v>129379.50783085378</v>
      </c>
      <c r="AP144" s="317">
        <f t="shared" ref="AP144" si="576">SUM(AP131:AP143)</f>
        <v>139729.86845732213</v>
      </c>
      <c r="AQ144" s="317">
        <f t="shared" ref="AQ144" si="577">SUM(AQ131:AQ143)</f>
        <v>150908.25793390788</v>
      </c>
      <c r="AR144" s="317">
        <f t="shared" ref="AR144" si="578">SUM(AR131:AR143)</f>
        <v>162980.91856862057</v>
      </c>
      <c r="AS144" s="317">
        <f t="shared" ref="AS144" si="579">SUM(AS131:AS143)</f>
        <v>176019.39205411015</v>
      </c>
      <c r="AT144" s="317">
        <f t="shared" ref="AT144" si="580">SUM(AT131:AT143)</f>
        <v>190100.94341843895</v>
      </c>
      <c r="AU144" s="317">
        <f t="shared" ref="AU144" si="581">SUM(AI144:AT144)</f>
        <v>1547224.783947815</v>
      </c>
      <c r="AV144" s="317">
        <f>SUM(AV131:AV143)</f>
        <v>218461.82215931275</v>
      </c>
      <c r="AW144" s="317">
        <f t="shared" ref="AW144" si="582">SUM(AW131:AW143)</f>
        <v>234354.47982857516</v>
      </c>
      <c r="AX144" s="317">
        <f t="shared" ref="AX144" si="583">SUM(AX131:AX143)</f>
        <v>251455.17858723924</v>
      </c>
      <c r="AY144" s="317">
        <f t="shared" ref="AY144" si="584">SUM(AY131:AY143)</f>
        <v>269858.02686149155</v>
      </c>
      <c r="AZ144" s="317">
        <f t="shared" ref="AZ144" si="585">SUM(AZ131:AZ143)</f>
        <v>289664.56035717507</v>
      </c>
      <c r="BA144" s="317">
        <f t="shared" ref="BA144" si="586">SUM(BA131:BA143)</f>
        <v>310984.33218638384</v>
      </c>
      <c r="BB144" s="317">
        <f t="shared" ref="BB144" si="587">SUM(BB131:BB143)</f>
        <v>333935.55004195462</v>
      </c>
      <c r="BC144" s="317">
        <f t="shared" ref="BC144" si="588">SUM(BC131:BC143)</f>
        <v>358645.76417719742</v>
      </c>
      <c r="BD144" s="317">
        <f t="shared" ref="BD144" si="589">SUM(BD131:BD143)</f>
        <v>385252.61024853517</v>
      </c>
      <c r="BE144" s="317">
        <f t="shared" ref="BE144" si="590">SUM(BE131:BE143)</f>
        <v>413904.61140306661</v>
      </c>
      <c r="BF144" s="317">
        <f t="shared" ref="BF144" si="591">SUM(BF131:BF143)</f>
        <v>444762.04434334632</v>
      </c>
      <c r="BG144" s="317">
        <f t="shared" ref="BG144" si="592">SUM(BG131:BG143)</f>
        <v>477997.87447996985</v>
      </c>
      <c r="BH144" s="317">
        <f t="shared" ref="BH144" si="593">SUM(AV144:BG144)</f>
        <v>3989276.8546742476</v>
      </c>
      <c r="BI144" s="317">
        <f>SUM(BI131:BI143)</f>
        <v>550675.08045867016</v>
      </c>
      <c r="BJ144" s="317">
        <f t="shared" ref="BJ144" si="594">SUM(BJ131:BJ143)</f>
        <v>591494.74924912991</v>
      </c>
      <c r="BK144" s="317">
        <f t="shared" ref="BK144" si="595">SUM(BK131:BK143)</f>
        <v>635482.96141343913</v>
      </c>
      <c r="BL144" s="317">
        <f t="shared" ref="BL144" si="596">SUM(BL131:BL143)</f>
        <v>682890.28951762465</v>
      </c>
      <c r="BM144" s="317">
        <f t="shared" ref="BM144" si="597">SUM(BM131:BM143)</f>
        <v>733987.26460587827</v>
      </c>
      <c r="BN144" s="317">
        <f t="shared" ref="BN144" si="598">SUM(BN131:BN143)</f>
        <v>789065.97025899752</v>
      </c>
      <c r="BO144" s="317">
        <f t="shared" ref="BO144" si="599">SUM(BO131:BO143)</f>
        <v>848441.76409890573</v>
      </c>
      <c r="BP144" s="317">
        <f t="shared" ref="BP144" si="600">SUM(BP131:BP143)</f>
        <v>912455.13693258236</v>
      </c>
      <c r="BQ144" s="317">
        <f t="shared" ref="BQ144" si="601">SUM(BQ131:BQ143)</f>
        <v>981473.72054412588</v>
      </c>
      <c r="BR144" s="317">
        <f t="shared" ref="BR144" si="602">SUM(BR131:BR143)</f>
        <v>1055894.4560243008</v>
      </c>
      <c r="BS144" s="317">
        <f t="shared" ref="BS144" si="603">SUM(BS131:BS143)</f>
        <v>1136145.9354779897</v>
      </c>
      <c r="BT144" s="317">
        <f t="shared" ref="BT144" si="604">SUM(BT131:BT143)</f>
        <v>1222690.9309771254</v>
      </c>
      <c r="BU144" s="317">
        <f t="shared" ref="BU144" si="605">SUM(BI144:BT144)</f>
        <v>10140698.259558771</v>
      </c>
      <c r="BV144" s="317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G144" s="466"/>
      <c r="CH144" s="465"/>
    </row>
    <row r="145" spans="1:256" s="380" customFormat="1" x14ac:dyDescent="0.2">
      <c r="A145" s="406"/>
      <c r="C145" s="424"/>
      <c r="D145" s="424"/>
      <c r="E145" s="424"/>
      <c r="F145" s="424"/>
      <c r="G145" s="424"/>
      <c r="H145" s="450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317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317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317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317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317"/>
      <c r="BV145" s="426"/>
      <c r="BW145" s="426"/>
      <c r="BX145" s="426"/>
      <c r="BY145" s="426"/>
      <c r="BZ145" s="426"/>
      <c r="CA145" s="426"/>
      <c r="CB145" s="426"/>
      <c r="CC145" s="426"/>
      <c r="CD145" s="426"/>
      <c r="CE145" s="426"/>
      <c r="CF145" s="426"/>
      <c r="CG145" s="416"/>
      <c r="CH145" s="426"/>
      <c r="CI145" s="406"/>
      <c r="CJ145" s="406"/>
      <c r="CK145" s="406"/>
      <c r="CL145" s="406"/>
      <c r="CM145" s="406"/>
      <c r="CN145" s="406"/>
      <c r="CO145" s="406"/>
      <c r="CP145" s="406"/>
      <c r="CQ145" s="406"/>
      <c r="CR145" s="406"/>
      <c r="CS145" s="406"/>
      <c r="CT145" s="406"/>
      <c r="CU145" s="406"/>
      <c r="CV145" s="406"/>
      <c r="CW145" s="406"/>
      <c r="CX145" s="406"/>
      <c r="CY145" s="406"/>
      <c r="CZ145" s="406"/>
      <c r="DA145" s="406"/>
      <c r="DB145" s="406"/>
      <c r="DC145" s="406"/>
      <c r="DD145" s="406"/>
      <c r="DE145" s="406"/>
      <c r="DF145" s="406"/>
      <c r="DG145" s="406"/>
      <c r="DH145" s="406"/>
      <c r="DI145" s="406"/>
      <c r="DJ145" s="406"/>
      <c r="DK145" s="406"/>
      <c r="DL145" s="406"/>
      <c r="DM145" s="406"/>
      <c r="DN145" s="406"/>
      <c r="DO145" s="406"/>
      <c r="DP145" s="406"/>
      <c r="DQ145" s="406"/>
      <c r="DR145" s="406"/>
      <c r="DS145" s="406"/>
      <c r="DT145" s="406"/>
      <c r="DU145" s="406"/>
      <c r="DV145" s="406"/>
      <c r="DW145" s="406"/>
      <c r="DX145" s="406"/>
      <c r="DY145" s="406"/>
      <c r="DZ145" s="406"/>
      <c r="EA145" s="406"/>
      <c r="EB145" s="406"/>
      <c r="EC145" s="406"/>
      <c r="ED145" s="406"/>
      <c r="EE145" s="406"/>
      <c r="EF145" s="406"/>
      <c r="EG145" s="406"/>
      <c r="EH145" s="406"/>
      <c r="EI145" s="406"/>
      <c r="EJ145" s="406"/>
      <c r="EK145" s="406"/>
      <c r="EL145" s="406"/>
      <c r="EM145" s="406"/>
      <c r="EN145" s="406"/>
      <c r="EO145" s="406"/>
      <c r="EP145" s="406"/>
      <c r="EQ145" s="406"/>
      <c r="ER145" s="406"/>
      <c r="ES145" s="406"/>
      <c r="ET145" s="406"/>
      <c r="EU145" s="406"/>
      <c r="EV145" s="406"/>
      <c r="EW145" s="406"/>
      <c r="EX145" s="406"/>
      <c r="EY145" s="406"/>
      <c r="EZ145" s="406"/>
      <c r="FA145" s="406"/>
      <c r="FB145" s="406"/>
      <c r="FC145" s="406"/>
      <c r="FD145" s="406"/>
      <c r="FE145" s="406"/>
      <c r="FF145" s="406"/>
      <c r="FG145" s="406"/>
      <c r="FH145" s="406"/>
      <c r="FI145" s="406"/>
      <c r="FJ145" s="406"/>
      <c r="FK145" s="406"/>
      <c r="FL145" s="406"/>
      <c r="FM145" s="406"/>
      <c r="FN145" s="406"/>
      <c r="FO145" s="406"/>
      <c r="FP145" s="406"/>
      <c r="FQ145" s="406"/>
      <c r="FR145" s="406"/>
      <c r="FS145" s="406"/>
      <c r="FT145" s="406"/>
      <c r="FU145" s="406"/>
      <c r="FV145" s="406"/>
      <c r="FW145" s="406"/>
      <c r="FX145" s="406"/>
      <c r="FY145" s="406"/>
      <c r="FZ145" s="406"/>
      <c r="GA145" s="406"/>
      <c r="GB145" s="406"/>
      <c r="GC145" s="406"/>
      <c r="GD145" s="406"/>
      <c r="GE145" s="406"/>
      <c r="GF145" s="406"/>
      <c r="GG145" s="406"/>
      <c r="GH145" s="406"/>
      <c r="GI145" s="406"/>
      <c r="GJ145" s="406"/>
      <c r="GK145" s="406"/>
      <c r="GL145" s="406"/>
      <c r="GM145" s="406"/>
      <c r="GN145" s="406"/>
      <c r="GO145" s="406"/>
      <c r="GP145" s="406"/>
      <c r="GQ145" s="406"/>
      <c r="GR145" s="406"/>
      <c r="GS145" s="406"/>
      <c r="GT145" s="406"/>
      <c r="GU145" s="406"/>
      <c r="GV145" s="406"/>
      <c r="GW145" s="406"/>
      <c r="GX145" s="406"/>
      <c r="GY145" s="406"/>
      <c r="GZ145" s="406"/>
      <c r="HA145" s="406"/>
      <c r="HB145" s="406"/>
      <c r="HC145" s="406"/>
      <c r="HD145" s="406"/>
      <c r="HE145" s="406"/>
      <c r="HF145" s="406"/>
      <c r="HG145" s="406"/>
      <c r="HH145" s="406"/>
      <c r="HI145" s="406"/>
      <c r="HJ145" s="406"/>
      <c r="HK145" s="406"/>
      <c r="HL145" s="406"/>
      <c r="HM145" s="406"/>
      <c r="HN145" s="406"/>
      <c r="HO145" s="406"/>
      <c r="HP145" s="406"/>
      <c r="HQ145" s="406"/>
      <c r="HR145" s="406"/>
      <c r="HS145" s="406"/>
      <c r="HT145" s="406"/>
      <c r="HU145" s="406"/>
      <c r="HV145" s="406"/>
      <c r="HW145" s="406"/>
      <c r="HX145" s="406"/>
      <c r="HY145" s="406"/>
      <c r="HZ145" s="406"/>
      <c r="IA145" s="406"/>
      <c r="IB145" s="406"/>
      <c r="IC145" s="406"/>
      <c r="ID145" s="406"/>
      <c r="IE145" s="406"/>
      <c r="IF145" s="406"/>
      <c r="IG145" s="406"/>
      <c r="IH145" s="406"/>
      <c r="II145" s="406"/>
      <c r="IJ145" s="406"/>
      <c r="IK145" s="406"/>
      <c r="IL145" s="406"/>
      <c r="IM145" s="406"/>
      <c r="IN145" s="406"/>
      <c r="IO145" s="406"/>
      <c r="IP145" s="406"/>
      <c r="IQ145" s="406"/>
      <c r="IR145" s="406"/>
      <c r="IS145" s="406"/>
      <c r="IT145" s="406"/>
      <c r="IU145" s="406"/>
      <c r="IV145" s="406"/>
    </row>
    <row r="146" spans="1:256" s="380" customFormat="1" x14ac:dyDescent="0.2">
      <c r="B146" s="394" t="s">
        <v>272</v>
      </c>
      <c r="C146" s="425"/>
      <c r="D146" s="425"/>
      <c r="E146" s="425"/>
      <c r="F146" s="425"/>
      <c r="G146" s="425"/>
      <c r="H146" s="450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317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317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317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317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317"/>
      <c r="BV146" s="416"/>
      <c r="BW146" s="416"/>
      <c r="BX146" s="416"/>
      <c r="BY146" s="416"/>
      <c r="BZ146" s="416"/>
      <c r="CA146" s="416"/>
      <c r="CB146" s="416"/>
      <c r="CC146" s="416"/>
      <c r="CD146" s="416"/>
      <c r="CE146" s="416"/>
      <c r="CF146" s="416"/>
      <c r="CG146" s="416"/>
      <c r="CH146" s="416"/>
    </row>
    <row r="147" spans="1:256" s="380" customFormat="1" x14ac:dyDescent="0.2">
      <c r="B147" s="398" t="s">
        <v>292</v>
      </c>
      <c r="C147" s="417">
        <f>10.5*24</f>
        <v>252</v>
      </c>
      <c r="D147" s="417">
        <f>C147*(1+Operations!$C$4)</f>
        <v>259.56</v>
      </c>
      <c r="E147" s="417">
        <f>D147*(1+Operations!$C$4)</f>
        <v>267.34680000000003</v>
      </c>
      <c r="F147" s="417">
        <f>E147*(1+Operations!$C$4)</f>
        <v>275.36720400000002</v>
      </c>
      <c r="G147" s="417">
        <f>F147*(1+Operations!$C$4)</f>
        <v>283.62822012000004</v>
      </c>
      <c r="H147" s="450" t="str">
        <f t="shared" ref="H147:H159" si="606">H131</f>
        <v>per unit</v>
      </c>
      <c r="I147" s="212">
        <f t="shared" ref="I147:T147" si="607">I50*$C147</f>
        <v>158.76</v>
      </c>
      <c r="J147" s="212">
        <f t="shared" si="607"/>
        <v>177.81120000000004</v>
      </c>
      <c r="K147" s="212">
        <f t="shared" si="607"/>
        <v>199.14854400000002</v>
      </c>
      <c r="L147" s="212">
        <f t="shared" si="607"/>
        <v>223.04636928000002</v>
      </c>
      <c r="M147" s="212">
        <f t="shared" si="607"/>
        <v>249.81193359360009</v>
      </c>
      <c r="N147" s="212">
        <f t="shared" si="607"/>
        <v>279.7893656248321</v>
      </c>
      <c r="O147" s="212">
        <f t="shared" si="607"/>
        <v>313.36408949981194</v>
      </c>
      <c r="P147" s="212">
        <f t="shared" si="607"/>
        <v>350.96778023978942</v>
      </c>
      <c r="Q147" s="212">
        <f t="shared" si="607"/>
        <v>393.08391386856414</v>
      </c>
      <c r="R147" s="212">
        <f t="shared" si="607"/>
        <v>440.25398353279184</v>
      </c>
      <c r="S147" s="212">
        <f t="shared" si="607"/>
        <v>493.08446155672692</v>
      </c>
      <c r="T147" s="212">
        <f t="shared" si="607"/>
        <v>552.25459694353424</v>
      </c>
      <c r="U147" s="317">
        <f t="shared" ref="U147:U153" si="608">SUM(I147:T147)</f>
        <v>3831.3762381396505</v>
      </c>
      <c r="V147" s="212">
        <f t="shared" ref="V147:AG147" si="609">V50*$D147</f>
        <v>707.86767003784564</v>
      </c>
      <c r="W147" s="212">
        <f t="shared" si="609"/>
        <v>792.81179044238729</v>
      </c>
      <c r="X147" s="212">
        <f t="shared" si="609"/>
        <v>887.94920529547392</v>
      </c>
      <c r="Y147" s="212">
        <f t="shared" si="609"/>
        <v>994.50310993093092</v>
      </c>
      <c r="Z147" s="212">
        <f t="shared" si="609"/>
        <v>1113.8434831226427</v>
      </c>
      <c r="AA147" s="212">
        <f t="shared" si="609"/>
        <v>1247.5047010973599</v>
      </c>
      <c r="AB147" s="212">
        <f t="shared" si="609"/>
        <v>1422.1553592509906</v>
      </c>
      <c r="AC147" s="212">
        <f t="shared" si="609"/>
        <v>1621.2571095461294</v>
      </c>
      <c r="AD147" s="212">
        <f t="shared" si="609"/>
        <v>1848.2331048825874</v>
      </c>
      <c r="AE147" s="212">
        <f t="shared" si="609"/>
        <v>2106.9857395661502</v>
      </c>
      <c r="AF147" s="212">
        <f t="shared" si="609"/>
        <v>2401.9637431054116</v>
      </c>
      <c r="AG147" s="212">
        <f t="shared" si="609"/>
        <v>2738.2386671401691</v>
      </c>
      <c r="AH147" s="317">
        <f t="shared" ref="AH147:AH159" si="610">SUM(V147:AG147)</f>
        <v>17883.313683418077</v>
      </c>
      <c r="AI147" s="212">
        <f t="shared" ref="AI147:AT147" si="611">AI50*$E147</f>
        <v>3046.0166933267251</v>
      </c>
      <c r="AJ147" s="212">
        <f t="shared" si="611"/>
        <v>3289.6980287928632</v>
      </c>
      <c r="AK147" s="212">
        <f t="shared" si="611"/>
        <v>3552.8738710962925</v>
      </c>
      <c r="AL147" s="212">
        <f t="shared" si="611"/>
        <v>3837.1037807839957</v>
      </c>
      <c r="AM147" s="212">
        <f t="shared" si="611"/>
        <v>4144.0720832467159</v>
      </c>
      <c r="AN147" s="212">
        <f t="shared" si="611"/>
        <v>4475.5978499064531</v>
      </c>
      <c r="AO147" s="212">
        <f t="shared" si="611"/>
        <v>4833.6456778989696</v>
      </c>
      <c r="AP147" s="212">
        <f t="shared" si="611"/>
        <v>5220.3373321308873</v>
      </c>
      <c r="AQ147" s="212">
        <f t="shared" si="611"/>
        <v>5637.9643187013589</v>
      </c>
      <c r="AR147" s="212">
        <f t="shared" si="611"/>
        <v>6089.0014641974676</v>
      </c>
      <c r="AS147" s="212">
        <f t="shared" si="611"/>
        <v>6576.1215813332656</v>
      </c>
      <c r="AT147" s="212">
        <f t="shared" si="611"/>
        <v>7102.211307839927</v>
      </c>
      <c r="AU147" s="317">
        <f t="shared" ref="AU147:AU159" si="612">SUM(AI147:AT147)</f>
        <v>57804.643989254924</v>
      </c>
      <c r="AV147" s="212">
        <f t="shared" ref="AV147:BG147" si="613">AV50*$F147</f>
        <v>8368.6776282539431</v>
      </c>
      <c r="AW147" s="212">
        <f t="shared" si="613"/>
        <v>8703.4247333841013</v>
      </c>
      <c r="AX147" s="212">
        <f t="shared" si="613"/>
        <v>9051.5617227194653</v>
      </c>
      <c r="AY147" s="212">
        <f t="shared" si="613"/>
        <v>9413.6241916282452</v>
      </c>
      <c r="AZ147" s="212">
        <f t="shared" si="613"/>
        <v>9790.169159293373</v>
      </c>
      <c r="BA147" s="212">
        <f t="shared" si="613"/>
        <v>10181.77592566511</v>
      </c>
      <c r="BB147" s="212">
        <f t="shared" si="613"/>
        <v>10589.046962691713</v>
      </c>
      <c r="BC147" s="212">
        <f t="shared" si="613"/>
        <v>11012.608841199381</v>
      </c>
      <c r="BD147" s="212">
        <f t="shared" si="613"/>
        <v>11453.113194847358</v>
      </c>
      <c r="BE147" s="212">
        <f t="shared" si="613"/>
        <v>11911.23772264125</v>
      </c>
      <c r="BF147" s="212">
        <f t="shared" si="613"/>
        <v>12387.687231546901</v>
      </c>
      <c r="BG147" s="212">
        <f t="shared" si="613"/>
        <v>12883.194720808777</v>
      </c>
      <c r="BH147" s="317">
        <f t="shared" ref="BH147:BH159" si="614">SUM(AV147:BG147)</f>
        <v>125746.12203467962</v>
      </c>
      <c r="BI147" s="212">
        <f t="shared" ref="BI147:BT147" si="615">BI50*$G147</f>
        <v>14910.306850152037</v>
      </c>
      <c r="BJ147" s="212">
        <f t="shared" si="615"/>
        <v>14910.306850152037</v>
      </c>
      <c r="BK147" s="212">
        <f t="shared" si="615"/>
        <v>15357.616055656599</v>
      </c>
      <c r="BL147" s="212">
        <f t="shared" si="615"/>
        <v>15357.616055656599</v>
      </c>
      <c r="BM147" s="212">
        <f t="shared" si="615"/>
        <v>15818.344537326297</v>
      </c>
      <c r="BN147" s="212">
        <f t="shared" si="615"/>
        <v>15818.344537326297</v>
      </c>
      <c r="BO147" s="212">
        <f t="shared" si="615"/>
        <v>16292.894873446088</v>
      </c>
      <c r="BP147" s="212">
        <f t="shared" si="615"/>
        <v>16292.894873446088</v>
      </c>
      <c r="BQ147" s="212">
        <f t="shared" si="615"/>
        <v>16781.68171964947</v>
      </c>
      <c r="BR147" s="212">
        <f t="shared" si="615"/>
        <v>16781.68171964947</v>
      </c>
      <c r="BS147" s="212">
        <f t="shared" si="615"/>
        <v>17285.132171238954</v>
      </c>
      <c r="BT147" s="212">
        <f t="shared" si="615"/>
        <v>17285.132171238954</v>
      </c>
      <c r="BU147" s="317">
        <f t="shared" ref="BU147:BU159" si="616">SUM(BI147:BT147)</f>
        <v>192891.95241493886</v>
      </c>
      <c r="BV147" s="416"/>
      <c r="BW147" s="416"/>
      <c r="BX147" s="416"/>
      <c r="BY147" s="416"/>
      <c r="BZ147" s="416"/>
      <c r="CA147" s="416"/>
      <c r="CB147" s="416"/>
      <c r="CC147" s="416"/>
      <c r="CD147" s="416"/>
      <c r="CE147" s="416"/>
      <c r="CF147" s="416"/>
      <c r="CG147" s="416"/>
      <c r="CH147" s="416"/>
    </row>
    <row r="148" spans="1:256" s="380" customFormat="1" x14ac:dyDescent="0.2">
      <c r="B148" s="398" t="s">
        <v>293</v>
      </c>
      <c r="C148" s="417">
        <f>5.75*24</f>
        <v>138</v>
      </c>
      <c r="D148" s="417">
        <f>C148*(1+Operations!$C$4)</f>
        <v>142.14000000000001</v>
      </c>
      <c r="E148" s="417">
        <f>D148*(1+Operations!$C$4)</f>
        <v>146.40420000000003</v>
      </c>
      <c r="F148" s="417">
        <f>E148*(1+Operations!$C$4)</f>
        <v>150.79632600000005</v>
      </c>
      <c r="G148" s="417">
        <f>F148*(1+Operations!$C$4)</f>
        <v>155.32021578000007</v>
      </c>
      <c r="H148" s="450" t="str">
        <f t="shared" si="606"/>
        <v>per unit</v>
      </c>
      <c r="I148" s="212">
        <f t="shared" ref="I148:T148" si="617">I51*$C148</f>
        <v>289.8</v>
      </c>
      <c r="J148" s="212">
        <f t="shared" si="617"/>
        <v>324.57600000000002</v>
      </c>
      <c r="K148" s="212">
        <f t="shared" si="617"/>
        <v>363.52512000000007</v>
      </c>
      <c r="L148" s="212">
        <f t="shared" si="617"/>
        <v>407.14813440000006</v>
      </c>
      <c r="M148" s="212">
        <f t="shared" si="617"/>
        <v>456.00591052800019</v>
      </c>
      <c r="N148" s="212">
        <f t="shared" si="617"/>
        <v>510.72661979136024</v>
      </c>
      <c r="O148" s="212">
        <f t="shared" si="617"/>
        <v>572.01381416632341</v>
      </c>
      <c r="P148" s="212">
        <f t="shared" si="617"/>
        <v>640.65547186628226</v>
      </c>
      <c r="Q148" s="212">
        <f t="shared" si="617"/>
        <v>717.5341284902363</v>
      </c>
      <c r="R148" s="212">
        <f t="shared" si="617"/>
        <v>803.63822390906466</v>
      </c>
      <c r="S148" s="212">
        <f t="shared" si="617"/>
        <v>900.07481077815237</v>
      </c>
      <c r="T148" s="212">
        <f t="shared" si="617"/>
        <v>1008.0837880715308</v>
      </c>
      <c r="U148" s="317">
        <f t="shared" si="608"/>
        <v>6993.7820220009498</v>
      </c>
      <c r="V148" s="212">
        <f t="shared" ref="V148:AG148" si="618">V51*$D148</f>
        <v>1085.3970940580302</v>
      </c>
      <c r="W148" s="212">
        <f t="shared" si="618"/>
        <v>1215.6447453449941</v>
      </c>
      <c r="X148" s="212">
        <f t="shared" si="618"/>
        <v>1361.5221147863936</v>
      </c>
      <c r="Y148" s="212">
        <f t="shared" si="618"/>
        <v>1524.9047685607609</v>
      </c>
      <c r="Z148" s="212">
        <f t="shared" si="618"/>
        <v>1707.8933407880525</v>
      </c>
      <c r="AA148" s="212">
        <f t="shared" si="618"/>
        <v>1912.840541682619</v>
      </c>
      <c r="AB148" s="212">
        <f t="shared" si="618"/>
        <v>2180.6382175181857</v>
      </c>
      <c r="AC148" s="212">
        <f t="shared" si="618"/>
        <v>2485.9275679707321</v>
      </c>
      <c r="AD148" s="212">
        <f t="shared" si="618"/>
        <v>2833.9574274866341</v>
      </c>
      <c r="AE148" s="212">
        <f t="shared" si="618"/>
        <v>3230.7114673347637</v>
      </c>
      <c r="AF148" s="212">
        <f t="shared" si="618"/>
        <v>3683.0110727616311</v>
      </c>
      <c r="AG148" s="212">
        <f t="shared" si="618"/>
        <v>4198.6326229482602</v>
      </c>
      <c r="AH148" s="317">
        <f t="shared" si="610"/>
        <v>27421.080981241052</v>
      </c>
      <c r="AI148" s="212">
        <f t="shared" ref="AI148:AT148" si="619">AI51*$E148</f>
        <v>5004.1702818939057</v>
      </c>
      <c r="AJ148" s="212">
        <f t="shared" si="619"/>
        <v>5404.5039044454179</v>
      </c>
      <c r="AK148" s="212">
        <f t="shared" si="619"/>
        <v>5836.864216801052</v>
      </c>
      <c r="AL148" s="212">
        <f t="shared" si="619"/>
        <v>6303.8133541451371</v>
      </c>
      <c r="AM148" s="212">
        <f t="shared" si="619"/>
        <v>6808.1184224767476</v>
      </c>
      <c r="AN148" s="212">
        <f t="shared" si="619"/>
        <v>7352.7678962748878</v>
      </c>
      <c r="AO148" s="212">
        <f t="shared" si="619"/>
        <v>7940.9893279768794</v>
      </c>
      <c r="AP148" s="212">
        <f t="shared" si="619"/>
        <v>8576.2684742150286</v>
      </c>
      <c r="AQ148" s="212">
        <f t="shared" si="619"/>
        <v>9262.369952152234</v>
      </c>
      <c r="AR148" s="212">
        <f t="shared" si="619"/>
        <v>10003.359548324412</v>
      </c>
      <c r="AS148" s="212">
        <f t="shared" si="619"/>
        <v>10803.628312190365</v>
      </c>
      <c r="AT148" s="212">
        <f t="shared" si="619"/>
        <v>11667.918577165596</v>
      </c>
      <c r="AU148" s="317">
        <f t="shared" si="612"/>
        <v>94964.772268061672</v>
      </c>
      <c r="AV148" s="212">
        <f t="shared" ref="AV148:BG148" si="620">AV51*$F148</f>
        <v>13748.541817845769</v>
      </c>
      <c r="AW148" s="212">
        <f t="shared" si="620"/>
        <v>14298.483490559598</v>
      </c>
      <c r="AX148" s="212">
        <f t="shared" si="620"/>
        <v>14870.422830181982</v>
      </c>
      <c r="AY148" s="212">
        <f t="shared" si="620"/>
        <v>15465.239743389262</v>
      </c>
      <c r="AZ148" s="212">
        <f t="shared" si="620"/>
        <v>16083.84933312483</v>
      </c>
      <c r="BA148" s="212">
        <f t="shared" si="620"/>
        <v>16727.203306449825</v>
      </c>
      <c r="BB148" s="212">
        <f t="shared" si="620"/>
        <v>17396.29143870782</v>
      </c>
      <c r="BC148" s="212">
        <f t="shared" si="620"/>
        <v>18092.143096256132</v>
      </c>
      <c r="BD148" s="212">
        <f t="shared" si="620"/>
        <v>18815.828820106377</v>
      </c>
      <c r="BE148" s="212">
        <f t="shared" si="620"/>
        <v>19568.461972910631</v>
      </c>
      <c r="BF148" s="212">
        <f t="shared" si="620"/>
        <v>20351.200451827059</v>
      </c>
      <c r="BG148" s="212">
        <f t="shared" si="620"/>
        <v>21165.24846990014</v>
      </c>
      <c r="BH148" s="317">
        <f t="shared" si="614"/>
        <v>206582.91477125941</v>
      </c>
      <c r="BI148" s="212">
        <f t="shared" ref="BI148:BT148" si="621">BI51*$G148</f>
        <v>24495.504110964066</v>
      </c>
      <c r="BJ148" s="212">
        <f t="shared" si="621"/>
        <v>24495.504110964066</v>
      </c>
      <c r="BK148" s="212">
        <f t="shared" si="621"/>
        <v>25230.36923429299</v>
      </c>
      <c r="BL148" s="212">
        <f t="shared" si="621"/>
        <v>25230.36923429299</v>
      </c>
      <c r="BM148" s="212">
        <f t="shared" si="621"/>
        <v>25987.280311321778</v>
      </c>
      <c r="BN148" s="212">
        <f t="shared" si="621"/>
        <v>25987.280311321778</v>
      </c>
      <c r="BO148" s="212">
        <f t="shared" si="621"/>
        <v>26766.898720661437</v>
      </c>
      <c r="BP148" s="212">
        <f t="shared" si="621"/>
        <v>26766.898720661437</v>
      </c>
      <c r="BQ148" s="212">
        <f t="shared" si="621"/>
        <v>27569.905682281282</v>
      </c>
      <c r="BR148" s="212">
        <f t="shared" si="621"/>
        <v>27569.905682281282</v>
      </c>
      <c r="BS148" s="212">
        <f t="shared" si="621"/>
        <v>28397.002852749716</v>
      </c>
      <c r="BT148" s="212">
        <f t="shared" si="621"/>
        <v>28397.002852749716</v>
      </c>
      <c r="BU148" s="317">
        <f t="shared" si="616"/>
        <v>316893.92182454251</v>
      </c>
      <c r="BV148" s="416"/>
      <c r="BW148" s="416"/>
      <c r="BX148" s="416"/>
      <c r="BY148" s="416"/>
      <c r="BZ148" s="416"/>
      <c r="CA148" s="416"/>
      <c r="CB148" s="416"/>
      <c r="CC148" s="416"/>
      <c r="CD148" s="416"/>
      <c r="CE148" s="416"/>
      <c r="CF148" s="416"/>
      <c r="CG148" s="416"/>
      <c r="CH148" s="416"/>
    </row>
    <row r="149" spans="1:256" s="380" customFormat="1" x14ac:dyDescent="0.2">
      <c r="B149" s="398" t="s">
        <v>294</v>
      </c>
      <c r="C149" s="417">
        <v>75</v>
      </c>
      <c r="D149" s="417">
        <f>C149*(1+Operations!$C$4)</f>
        <v>77.25</v>
      </c>
      <c r="E149" s="417">
        <f>D149*(1+Operations!$C$4)</f>
        <v>79.567499999999995</v>
      </c>
      <c r="F149" s="417">
        <f>E149*(1+Operations!$C$4)</f>
        <v>81.954525000000004</v>
      </c>
      <c r="G149" s="417">
        <f>F149*(1+Operations!$C$4)</f>
        <v>84.413160750000003</v>
      </c>
      <c r="H149" s="450" t="str">
        <f t="shared" si="606"/>
        <v>per unit</v>
      </c>
      <c r="I149" s="212">
        <f t="shared" ref="I149:T149" si="622">I52*$C149</f>
        <v>315</v>
      </c>
      <c r="J149" s="212">
        <f t="shared" si="622"/>
        <v>352.80000000000007</v>
      </c>
      <c r="K149" s="212">
        <f t="shared" si="622"/>
        <v>395.13600000000008</v>
      </c>
      <c r="L149" s="212">
        <f t="shared" si="622"/>
        <v>442.55232000000007</v>
      </c>
      <c r="M149" s="212">
        <f t="shared" si="622"/>
        <v>495.65859840000019</v>
      </c>
      <c r="N149" s="212">
        <f t="shared" si="622"/>
        <v>555.13763020800025</v>
      </c>
      <c r="O149" s="212">
        <f t="shared" si="622"/>
        <v>621.75414583296015</v>
      </c>
      <c r="P149" s="212">
        <f t="shared" si="622"/>
        <v>696.36464333291553</v>
      </c>
      <c r="Q149" s="212">
        <f t="shared" si="622"/>
        <v>779.92840053286545</v>
      </c>
      <c r="R149" s="212">
        <f t="shared" si="622"/>
        <v>873.5198085968093</v>
      </c>
      <c r="S149" s="212">
        <f t="shared" si="622"/>
        <v>978.34218562842659</v>
      </c>
      <c r="T149" s="212">
        <f t="shared" si="622"/>
        <v>1095.7432479038378</v>
      </c>
      <c r="U149" s="317">
        <f t="shared" si="608"/>
        <v>7601.9369804358157</v>
      </c>
      <c r="V149" s="212">
        <f t="shared" ref="V149:AG149" si="623">V52*$D149</f>
        <v>1179.7794500630762</v>
      </c>
      <c r="W149" s="212">
        <f t="shared" si="623"/>
        <v>1321.3529840706456</v>
      </c>
      <c r="X149" s="212">
        <f t="shared" si="623"/>
        <v>1479.9153421591232</v>
      </c>
      <c r="Y149" s="212">
        <f t="shared" si="623"/>
        <v>1657.5051832182182</v>
      </c>
      <c r="Z149" s="212">
        <f t="shared" si="623"/>
        <v>1856.4058052044045</v>
      </c>
      <c r="AA149" s="212">
        <f t="shared" si="623"/>
        <v>2079.1745018289334</v>
      </c>
      <c r="AB149" s="212">
        <f t="shared" si="623"/>
        <v>2370.2589320849843</v>
      </c>
      <c r="AC149" s="212">
        <f t="shared" si="623"/>
        <v>2702.0951825768821</v>
      </c>
      <c r="AD149" s="212">
        <f t="shared" si="623"/>
        <v>3080.3885081376457</v>
      </c>
      <c r="AE149" s="212">
        <f t="shared" si="623"/>
        <v>3511.6428992769165</v>
      </c>
      <c r="AF149" s="212">
        <f t="shared" si="623"/>
        <v>4003.2729051756855</v>
      </c>
      <c r="AG149" s="212">
        <f t="shared" si="623"/>
        <v>4563.7311119002825</v>
      </c>
      <c r="AH149" s="317">
        <f t="shared" si="610"/>
        <v>29805.522805696797</v>
      </c>
      <c r="AI149" s="212">
        <f t="shared" ref="AI149:AT149" si="624">AI52*$E149</f>
        <v>5439.3155237977217</v>
      </c>
      <c r="AJ149" s="212">
        <f t="shared" si="624"/>
        <v>5874.4607657015395</v>
      </c>
      <c r="AK149" s="212">
        <f t="shared" si="624"/>
        <v>6344.4176269576637</v>
      </c>
      <c r="AL149" s="212">
        <f t="shared" si="624"/>
        <v>6851.9710371142774</v>
      </c>
      <c r="AM149" s="212">
        <f t="shared" si="624"/>
        <v>7400.1287200834195</v>
      </c>
      <c r="AN149" s="212">
        <f t="shared" si="624"/>
        <v>7992.1390176900932</v>
      </c>
      <c r="AO149" s="212">
        <f t="shared" si="624"/>
        <v>8631.5101391053013</v>
      </c>
      <c r="AP149" s="212">
        <f t="shared" si="624"/>
        <v>9322.0309502337241</v>
      </c>
      <c r="AQ149" s="212">
        <f t="shared" si="624"/>
        <v>10067.793426252425</v>
      </c>
      <c r="AR149" s="212">
        <f t="shared" si="624"/>
        <v>10873.21690035262</v>
      </c>
      <c r="AS149" s="212">
        <f t="shared" si="624"/>
        <v>11743.074252380829</v>
      </c>
      <c r="AT149" s="212">
        <f t="shared" si="624"/>
        <v>12682.520192571295</v>
      </c>
      <c r="AU149" s="317">
        <f t="shared" si="612"/>
        <v>103222.57855224091</v>
      </c>
      <c r="AV149" s="212">
        <f t="shared" ref="AV149:BG149" si="625">AV52*$F149</f>
        <v>14944.067193310613</v>
      </c>
      <c r="AW149" s="212">
        <f t="shared" si="625"/>
        <v>15541.829881043037</v>
      </c>
      <c r="AX149" s="212">
        <f t="shared" si="625"/>
        <v>16163.503076284758</v>
      </c>
      <c r="AY149" s="212">
        <f t="shared" si="625"/>
        <v>16810.043199336149</v>
      </c>
      <c r="AZ149" s="212">
        <f t="shared" si="625"/>
        <v>17482.444927309592</v>
      </c>
      <c r="BA149" s="212">
        <f t="shared" si="625"/>
        <v>18181.742724401978</v>
      </c>
      <c r="BB149" s="212">
        <f t="shared" si="625"/>
        <v>18909.012433378059</v>
      </c>
      <c r="BC149" s="212">
        <f t="shared" si="625"/>
        <v>19665.37293071318</v>
      </c>
      <c r="BD149" s="212">
        <f t="shared" si="625"/>
        <v>20451.987847941706</v>
      </c>
      <c r="BE149" s="212">
        <f t="shared" si="625"/>
        <v>21270.067361859372</v>
      </c>
      <c r="BF149" s="212">
        <f t="shared" si="625"/>
        <v>22120.870056333752</v>
      </c>
      <c r="BG149" s="212">
        <f t="shared" si="625"/>
        <v>23005.704858587105</v>
      </c>
      <c r="BH149" s="317">
        <f t="shared" si="614"/>
        <v>224546.64649049926</v>
      </c>
      <c r="BI149" s="212">
        <f t="shared" ref="BI149:BT149" si="626">BI52*$G149</f>
        <v>26625.547946700062</v>
      </c>
      <c r="BJ149" s="212">
        <f t="shared" si="626"/>
        <v>26625.547946700062</v>
      </c>
      <c r="BK149" s="212">
        <f t="shared" si="626"/>
        <v>27424.314385101065</v>
      </c>
      <c r="BL149" s="212">
        <f t="shared" si="626"/>
        <v>27424.314385101065</v>
      </c>
      <c r="BM149" s="212">
        <f t="shared" si="626"/>
        <v>28247.043816654095</v>
      </c>
      <c r="BN149" s="212">
        <f t="shared" si="626"/>
        <v>28247.043816654095</v>
      </c>
      <c r="BO149" s="212">
        <f t="shared" si="626"/>
        <v>29094.455131153722</v>
      </c>
      <c r="BP149" s="212">
        <f t="shared" si="626"/>
        <v>29094.455131153722</v>
      </c>
      <c r="BQ149" s="212">
        <f t="shared" si="626"/>
        <v>29967.288785088338</v>
      </c>
      <c r="BR149" s="212">
        <f t="shared" si="626"/>
        <v>29967.288785088338</v>
      </c>
      <c r="BS149" s="212">
        <f t="shared" si="626"/>
        <v>30866.307448640986</v>
      </c>
      <c r="BT149" s="212">
        <f t="shared" si="626"/>
        <v>30866.307448640986</v>
      </c>
      <c r="BU149" s="317">
        <f t="shared" si="616"/>
        <v>344449.91502667655</v>
      </c>
      <c r="BV149" s="416"/>
      <c r="BW149" s="416"/>
      <c r="BX149" s="416"/>
      <c r="BY149" s="416"/>
      <c r="BZ149" s="416"/>
      <c r="CA149" s="416"/>
      <c r="CB149" s="416"/>
      <c r="CC149" s="416"/>
      <c r="CD149" s="416"/>
      <c r="CE149" s="416"/>
      <c r="CF149" s="416"/>
      <c r="CG149" s="416"/>
      <c r="CH149" s="416"/>
    </row>
    <row r="150" spans="1:256" s="380" customFormat="1" x14ac:dyDescent="0.2">
      <c r="B150" s="398" t="s">
        <v>295</v>
      </c>
      <c r="C150" s="417">
        <v>42.5</v>
      </c>
      <c r="D150" s="417">
        <f>C150*(1+Operations!$C$4)</f>
        <v>43.774999999999999</v>
      </c>
      <c r="E150" s="417">
        <f>D150*(1+Operations!$C$4)</f>
        <v>45.088250000000002</v>
      </c>
      <c r="F150" s="417">
        <f>E150*(1+Operations!$C$4)</f>
        <v>46.440897500000005</v>
      </c>
      <c r="G150" s="417">
        <f>F150*(1+Operations!$C$4)</f>
        <v>47.834124425000006</v>
      </c>
      <c r="H150" s="450" t="str">
        <f t="shared" si="606"/>
        <v>per unit</v>
      </c>
      <c r="I150" s="212">
        <f t="shared" ref="I150:T150" si="627">I53*$C150</f>
        <v>294.52500000000003</v>
      </c>
      <c r="J150" s="212">
        <f t="shared" si="627"/>
        <v>329.86800000000005</v>
      </c>
      <c r="K150" s="212">
        <f t="shared" si="627"/>
        <v>369.45216000000011</v>
      </c>
      <c r="L150" s="212">
        <f t="shared" si="627"/>
        <v>413.78641920000007</v>
      </c>
      <c r="M150" s="212">
        <f t="shared" si="627"/>
        <v>463.44078950400018</v>
      </c>
      <c r="N150" s="212">
        <f t="shared" si="627"/>
        <v>519.05368424448022</v>
      </c>
      <c r="O150" s="212">
        <f t="shared" si="627"/>
        <v>581.34012635381782</v>
      </c>
      <c r="P150" s="212">
        <f t="shared" si="627"/>
        <v>651.10094151627595</v>
      </c>
      <c r="Q150" s="212">
        <f t="shared" si="627"/>
        <v>729.23305449822919</v>
      </c>
      <c r="R150" s="212">
        <f t="shared" si="627"/>
        <v>816.7410210380167</v>
      </c>
      <c r="S150" s="212">
        <f t="shared" si="627"/>
        <v>914.74994356257878</v>
      </c>
      <c r="T150" s="212">
        <f t="shared" si="627"/>
        <v>1024.5199367900884</v>
      </c>
      <c r="U150" s="317">
        <f t="shared" si="608"/>
        <v>7107.8110767074868</v>
      </c>
      <c r="V150" s="212">
        <f t="shared" ref="V150:AG150" si="628">V53*$D150</f>
        <v>1098.3184880349113</v>
      </c>
      <c r="W150" s="212">
        <f t="shared" si="628"/>
        <v>1230.1167065991008</v>
      </c>
      <c r="X150" s="212">
        <f t="shared" si="628"/>
        <v>1377.7307113909931</v>
      </c>
      <c r="Y150" s="212">
        <f t="shared" si="628"/>
        <v>1543.0583967579123</v>
      </c>
      <c r="Z150" s="212">
        <f t="shared" si="628"/>
        <v>1728.2254043688622</v>
      </c>
      <c r="AA150" s="212">
        <f t="shared" si="628"/>
        <v>1935.6124528931259</v>
      </c>
      <c r="AB150" s="212">
        <f t="shared" si="628"/>
        <v>2206.5981962981637</v>
      </c>
      <c r="AC150" s="212">
        <f t="shared" si="628"/>
        <v>2515.5219437799069</v>
      </c>
      <c r="AD150" s="212">
        <f t="shared" si="628"/>
        <v>2867.6950159090939</v>
      </c>
      <c r="AE150" s="212">
        <f t="shared" si="628"/>
        <v>3269.1723181363673</v>
      </c>
      <c r="AF150" s="212">
        <f t="shared" si="628"/>
        <v>3726.8564426754592</v>
      </c>
      <c r="AG150" s="212">
        <f t="shared" si="628"/>
        <v>4248.6163446500241</v>
      </c>
      <c r="AH150" s="317">
        <f t="shared" si="610"/>
        <v>27747.522421493923</v>
      </c>
      <c r="AI150" s="212">
        <f t="shared" ref="AI150:AT150" si="629">AI53*$E150</f>
        <v>5393.9878944327411</v>
      </c>
      <c r="AJ150" s="212">
        <f t="shared" si="629"/>
        <v>5825.5069259873617</v>
      </c>
      <c r="AK150" s="212">
        <f t="shared" si="629"/>
        <v>6291.5474800663515</v>
      </c>
      <c r="AL150" s="212">
        <f t="shared" si="629"/>
        <v>6794.871278471659</v>
      </c>
      <c r="AM150" s="212">
        <f t="shared" si="629"/>
        <v>7338.4609807493907</v>
      </c>
      <c r="AN150" s="212">
        <f t="shared" si="629"/>
        <v>7925.5378592093439</v>
      </c>
      <c r="AO150" s="212">
        <f t="shared" si="629"/>
        <v>8559.580887946091</v>
      </c>
      <c r="AP150" s="212">
        <f t="shared" si="629"/>
        <v>9244.3473589817786</v>
      </c>
      <c r="AQ150" s="212">
        <f t="shared" si="629"/>
        <v>9983.8951477003211</v>
      </c>
      <c r="AR150" s="212">
        <f t="shared" si="629"/>
        <v>10782.606759516348</v>
      </c>
      <c r="AS150" s="212">
        <f t="shared" si="629"/>
        <v>11645.215300277658</v>
      </c>
      <c r="AT150" s="212">
        <f t="shared" si="629"/>
        <v>12576.832524299869</v>
      </c>
      <c r="AU150" s="317">
        <f t="shared" si="612"/>
        <v>102362.39039763891</v>
      </c>
      <c r="AV150" s="212">
        <f t="shared" ref="AV150:BG150" si="630">AV53*$F150</f>
        <v>14819.533300033027</v>
      </c>
      <c r="AW150" s="212">
        <f t="shared" si="630"/>
        <v>15412.314632034348</v>
      </c>
      <c r="AX150" s="212">
        <f t="shared" si="630"/>
        <v>16028.80721731572</v>
      </c>
      <c r="AY150" s="212">
        <f t="shared" si="630"/>
        <v>16669.959506008348</v>
      </c>
      <c r="AZ150" s="212">
        <f t="shared" si="630"/>
        <v>17336.757886248681</v>
      </c>
      <c r="BA150" s="212">
        <f t="shared" si="630"/>
        <v>18030.228201698628</v>
      </c>
      <c r="BB150" s="212">
        <f t="shared" si="630"/>
        <v>18751.437329766577</v>
      </c>
      <c r="BC150" s="212">
        <f t="shared" si="630"/>
        <v>19501.49482295724</v>
      </c>
      <c r="BD150" s="212">
        <f t="shared" si="630"/>
        <v>20281.554615875524</v>
      </c>
      <c r="BE150" s="212">
        <f t="shared" si="630"/>
        <v>21092.816800510547</v>
      </c>
      <c r="BF150" s="212">
        <f t="shared" si="630"/>
        <v>21936.529472530972</v>
      </c>
      <c r="BG150" s="212">
        <f t="shared" si="630"/>
        <v>22813.99065143221</v>
      </c>
      <c r="BH150" s="317">
        <f t="shared" si="614"/>
        <v>222675.42443641182</v>
      </c>
      <c r="BI150" s="212">
        <f t="shared" ref="BI150:BT150" si="631">BI53*$G150</f>
        <v>26403.668380477564</v>
      </c>
      <c r="BJ150" s="212">
        <f t="shared" si="631"/>
        <v>26403.668380477564</v>
      </c>
      <c r="BK150" s="212">
        <f t="shared" si="631"/>
        <v>27195.778431891893</v>
      </c>
      <c r="BL150" s="212">
        <f t="shared" si="631"/>
        <v>27195.778431891893</v>
      </c>
      <c r="BM150" s="212">
        <f t="shared" si="631"/>
        <v>28011.651784848651</v>
      </c>
      <c r="BN150" s="212">
        <f t="shared" si="631"/>
        <v>28011.651784848651</v>
      </c>
      <c r="BO150" s="212">
        <f t="shared" si="631"/>
        <v>28852.001338394111</v>
      </c>
      <c r="BP150" s="212">
        <f t="shared" si="631"/>
        <v>28852.001338394111</v>
      </c>
      <c r="BQ150" s="212">
        <f t="shared" si="631"/>
        <v>29717.561378545935</v>
      </c>
      <c r="BR150" s="212">
        <f t="shared" si="631"/>
        <v>29717.561378545935</v>
      </c>
      <c r="BS150" s="212">
        <f t="shared" si="631"/>
        <v>30609.088219902307</v>
      </c>
      <c r="BT150" s="212">
        <f t="shared" si="631"/>
        <v>30609.088219902307</v>
      </c>
      <c r="BU150" s="317">
        <f t="shared" si="616"/>
        <v>341579.49906812096</v>
      </c>
      <c r="BV150" s="416"/>
      <c r="BW150" s="416"/>
      <c r="BX150" s="416"/>
      <c r="BY150" s="416"/>
      <c r="BZ150" s="416"/>
      <c r="CA150" s="416"/>
      <c r="CB150" s="416"/>
      <c r="CC150" s="416"/>
      <c r="CD150" s="416"/>
      <c r="CE150" s="416"/>
      <c r="CF150" s="416"/>
      <c r="CG150" s="416"/>
      <c r="CH150" s="416"/>
    </row>
    <row r="151" spans="1:256" s="380" customFormat="1" x14ac:dyDescent="0.2">
      <c r="B151" s="398" t="s">
        <v>296</v>
      </c>
      <c r="C151" s="417">
        <v>275</v>
      </c>
      <c r="D151" s="417">
        <f>C151*(1+Operations!$C$4)</f>
        <v>283.25</v>
      </c>
      <c r="E151" s="417">
        <f>D151*(1+Operations!$C$4)</f>
        <v>291.7475</v>
      </c>
      <c r="F151" s="417">
        <f>E151*(1+Operations!$C$4)</f>
        <v>300.49992500000002</v>
      </c>
      <c r="G151" s="417">
        <f>F151*(1+Operations!$C$4)</f>
        <v>309.51492275000004</v>
      </c>
      <c r="H151" s="450" t="str">
        <f t="shared" si="606"/>
        <v>per unit</v>
      </c>
      <c r="I151" s="212">
        <f t="shared" ref="I151:T151" si="632">I54*$C151</f>
        <v>115.5</v>
      </c>
      <c r="J151" s="212">
        <f t="shared" si="632"/>
        <v>129.36000000000001</v>
      </c>
      <c r="K151" s="212">
        <f t="shared" si="632"/>
        <v>144.88320000000002</v>
      </c>
      <c r="L151" s="212">
        <f t="shared" si="632"/>
        <v>162.26918400000002</v>
      </c>
      <c r="M151" s="212">
        <f t="shared" si="632"/>
        <v>181.74148608000007</v>
      </c>
      <c r="N151" s="212">
        <f t="shared" si="632"/>
        <v>203.55046440960007</v>
      </c>
      <c r="O151" s="212">
        <f t="shared" si="632"/>
        <v>227.97652013875205</v>
      </c>
      <c r="P151" s="212">
        <f t="shared" si="632"/>
        <v>255.33370255540234</v>
      </c>
      <c r="Q151" s="212">
        <f t="shared" si="632"/>
        <v>285.97374686205063</v>
      </c>
      <c r="R151" s="212">
        <f t="shared" si="632"/>
        <v>320.29059648549674</v>
      </c>
      <c r="S151" s="212">
        <f t="shared" si="632"/>
        <v>358.72546806375641</v>
      </c>
      <c r="T151" s="212">
        <f t="shared" si="632"/>
        <v>401.7725242314072</v>
      </c>
      <c r="U151" s="317">
        <f t="shared" si="608"/>
        <v>2787.3768928264658</v>
      </c>
      <c r="V151" s="212">
        <f t="shared" ref="V151:AG151" si="633">V54*$D151</f>
        <v>463.48478395335133</v>
      </c>
      <c r="W151" s="212">
        <f t="shared" si="633"/>
        <v>519.10295802775352</v>
      </c>
      <c r="X151" s="212">
        <f t="shared" si="633"/>
        <v>581.3953129910841</v>
      </c>
      <c r="Y151" s="212">
        <f t="shared" si="633"/>
        <v>651.16275055001427</v>
      </c>
      <c r="Z151" s="212">
        <f t="shared" si="633"/>
        <v>729.30228061601599</v>
      </c>
      <c r="AA151" s="212">
        <f t="shared" si="633"/>
        <v>816.81855428993799</v>
      </c>
      <c r="AB151" s="212">
        <f t="shared" si="633"/>
        <v>931.17315189052931</v>
      </c>
      <c r="AC151" s="212">
        <f t="shared" si="633"/>
        <v>1061.5373931552035</v>
      </c>
      <c r="AD151" s="212">
        <f t="shared" si="633"/>
        <v>1210.1526281969323</v>
      </c>
      <c r="AE151" s="212">
        <f t="shared" si="633"/>
        <v>1379.5739961445029</v>
      </c>
      <c r="AF151" s="212">
        <f t="shared" si="633"/>
        <v>1572.7143556047333</v>
      </c>
      <c r="AG151" s="212">
        <f t="shared" si="633"/>
        <v>1792.8943653893964</v>
      </c>
      <c r="AH151" s="317">
        <f t="shared" si="610"/>
        <v>11709.312530809457</v>
      </c>
      <c r="AI151" s="212">
        <f t="shared" ref="AI151:AT151" si="634">AI54*$E151</f>
        <v>2493.0196150739557</v>
      </c>
      <c r="AJ151" s="212">
        <f t="shared" si="634"/>
        <v>2692.4611842798722</v>
      </c>
      <c r="AK151" s="212">
        <f t="shared" si="634"/>
        <v>2907.8580790222627</v>
      </c>
      <c r="AL151" s="212">
        <f t="shared" si="634"/>
        <v>3140.4867253440439</v>
      </c>
      <c r="AM151" s="212">
        <f t="shared" si="634"/>
        <v>3391.7256633715674</v>
      </c>
      <c r="AN151" s="212">
        <f t="shared" si="634"/>
        <v>3663.0637164412929</v>
      </c>
      <c r="AO151" s="212">
        <f t="shared" si="634"/>
        <v>3956.1088137565966</v>
      </c>
      <c r="AP151" s="212">
        <f t="shared" si="634"/>
        <v>4272.5975188571238</v>
      </c>
      <c r="AQ151" s="212">
        <f t="shared" si="634"/>
        <v>4614.4053203656949</v>
      </c>
      <c r="AR151" s="212">
        <f t="shared" si="634"/>
        <v>4983.5577459949509</v>
      </c>
      <c r="AS151" s="212">
        <f t="shared" si="634"/>
        <v>5382.2423656745468</v>
      </c>
      <c r="AT151" s="212">
        <f t="shared" si="634"/>
        <v>5812.8217549285109</v>
      </c>
      <c r="AU151" s="317">
        <f t="shared" si="612"/>
        <v>47310.348503110421</v>
      </c>
      <c r="AV151" s="212">
        <f t="shared" ref="AV151:BG151" si="635">AV54*$F151</f>
        <v>6849.364130267365</v>
      </c>
      <c r="AW151" s="212">
        <f t="shared" si="635"/>
        <v>7123.338695478059</v>
      </c>
      <c r="AX151" s="212">
        <f t="shared" si="635"/>
        <v>7408.2722432971814</v>
      </c>
      <c r="AY151" s="212">
        <f t="shared" si="635"/>
        <v>7704.603133029068</v>
      </c>
      <c r="AZ151" s="212">
        <f t="shared" si="635"/>
        <v>8012.7872583502303</v>
      </c>
      <c r="BA151" s="212">
        <f t="shared" si="635"/>
        <v>8333.2987486842412</v>
      </c>
      <c r="BB151" s="212">
        <f t="shared" si="635"/>
        <v>8666.6306986316104</v>
      </c>
      <c r="BC151" s="212">
        <f t="shared" si="635"/>
        <v>9013.295926576875</v>
      </c>
      <c r="BD151" s="212">
        <f t="shared" si="635"/>
        <v>9373.8277636399489</v>
      </c>
      <c r="BE151" s="212">
        <f t="shared" si="635"/>
        <v>9748.7808741855461</v>
      </c>
      <c r="BF151" s="212">
        <f t="shared" si="635"/>
        <v>10138.73210915297</v>
      </c>
      <c r="BG151" s="212">
        <f t="shared" si="635"/>
        <v>10544.28139351909</v>
      </c>
      <c r="BH151" s="317">
        <f t="shared" si="614"/>
        <v>102917.21297481218</v>
      </c>
      <c r="BI151" s="212">
        <f t="shared" ref="BI151:BT151" si="636">BI54*$G151</f>
        <v>12203.37614223753</v>
      </c>
      <c r="BJ151" s="212">
        <f t="shared" si="636"/>
        <v>12203.37614223753</v>
      </c>
      <c r="BK151" s="212">
        <f t="shared" si="636"/>
        <v>12569.477426504656</v>
      </c>
      <c r="BL151" s="212">
        <f t="shared" si="636"/>
        <v>12569.477426504656</v>
      </c>
      <c r="BM151" s="212">
        <f t="shared" si="636"/>
        <v>12946.561749299795</v>
      </c>
      <c r="BN151" s="212">
        <f t="shared" si="636"/>
        <v>12946.561749299795</v>
      </c>
      <c r="BO151" s="212">
        <f t="shared" si="636"/>
        <v>13334.958601778791</v>
      </c>
      <c r="BP151" s="212">
        <f t="shared" si="636"/>
        <v>13334.958601778791</v>
      </c>
      <c r="BQ151" s="212">
        <f t="shared" si="636"/>
        <v>13735.007359832156</v>
      </c>
      <c r="BR151" s="212">
        <f t="shared" si="636"/>
        <v>13735.007359832156</v>
      </c>
      <c r="BS151" s="212">
        <f t="shared" si="636"/>
        <v>14147.057580627119</v>
      </c>
      <c r="BT151" s="212">
        <f t="shared" si="636"/>
        <v>14147.057580627119</v>
      </c>
      <c r="BU151" s="317">
        <f t="shared" si="616"/>
        <v>157872.87772056012</v>
      </c>
      <c r="BV151" s="416"/>
      <c r="BW151" s="416"/>
      <c r="BX151" s="416"/>
      <c r="BY151" s="416"/>
      <c r="BZ151" s="416"/>
      <c r="CA151" s="416"/>
      <c r="CB151" s="416"/>
      <c r="CC151" s="416"/>
      <c r="CD151" s="416"/>
      <c r="CE151" s="416"/>
      <c r="CF151" s="416"/>
      <c r="CG151" s="416"/>
      <c r="CH151" s="416"/>
    </row>
    <row r="152" spans="1:256" s="380" customFormat="1" x14ac:dyDescent="0.2">
      <c r="B152" s="398" t="s">
        <v>293</v>
      </c>
      <c r="C152" s="417">
        <v>152</v>
      </c>
      <c r="D152" s="417">
        <f>C152*(1+Operations!$C$4)</f>
        <v>156.56</v>
      </c>
      <c r="E152" s="417">
        <f>D152*(1+Operations!$C$4)</f>
        <v>161.2568</v>
      </c>
      <c r="F152" s="417">
        <f>E152*(1+Operations!$C$4)</f>
        <v>166.094504</v>
      </c>
      <c r="G152" s="417">
        <f>F152*(1+Operations!$C$4)</f>
        <v>171.07733912</v>
      </c>
      <c r="H152" s="450" t="str">
        <f t="shared" si="606"/>
        <v>per unit</v>
      </c>
      <c r="I152" s="212">
        <f t="shared" ref="I152:T152" si="637">I55*$C152</f>
        <v>255.35999999999999</v>
      </c>
      <c r="J152" s="212">
        <f t="shared" si="637"/>
        <v>286.00320000000005</v>
      </c>
      <c r="K152" s="212">
        <f t="shared" si="637"/>
        <v>320.32358400000004</v>
      </c>
      <c r="L152" s="212">
        <f t="shared" si="637"/>
        <v>358.76241408000004</v>
      </c>
      <c r="M152" s="212">
        <f t="shared" si="637"/>
        <v>401.81390376960019</v>
      </c>
      <c r="N152" s="212">
        <f t="shared" si="637"/>
        <v>450.03157222195216</v>
      </c>
      <c r="O152" s="212">
        <f t="shared" si="637"/>
        <v>504.03536088858635</v>
      </c>
      <c r="P152" s="212">
        <f t="shared" si="637"/>
        <v>564.51960419521686</v>
      </c>
      <c r="Q152" s="212">
        <f t="shared" si="637"/>
        <v>632.26195669864285</v>
      </c>
      <c r="R152" s="212">
        <f t="shared" si="637"/>
        <v>708.13339150247998</v>
      </c>
      <c r="S152" s="212">
        <f t="shared" si="637"/>
        <v>793.10939848277781</v>
      </c>
      <c r="T152" s="212">
        <f t="shared" si="637"/>
        <v>888.2825263007112</v>
      </c>
      <c r="U152" s="317">
        <f t="shared" si="608"/>
        <v>6162.6369121399675</v>
      </c>
      <c r="V152" s="212">
        <f t="shared" ref="V152:AG152" si="638">V55*$D152</f>
        <v>939.32916214545867</v>
      </c>
      <c r="W152" s="212">
        <f t="shared" si="638"/>
        <v>1052.0486616029139</v>
      </c>
      <c r="X152" s="212">
        <f t="shared" si="638"/>
        <v>1178.2945009952637</v>
      </c>
      <c r="Y152" s="212">
        <f t="shared" si="638"/>
        <v>1319.6898411146954</v>
      </c>
      <c r="Z152" s="212">
        <f t="shared" si="638"/>
        <v>1478.0526220484592</v>
      </c>
      <c r="AA152" s="212">
        <f t="shared" si="638"/>
        <v>1655.4189366942744</v>
      </c>
      <c r="AB152" s="212">
        <f t="shared" si="638"/>
        <v>1887.1775878314731</v>
      </c>
      <c r="AC152" s="212">
        <f t="shared" si="638"/>
        <v>2151.3824501278796</v>
      </c>
      <c r="AD152" s="212">
        <f t="shared" si="638"/>
        <v>2452.5759931457824</v>
      </c>
      <c r="AE152" s="212">
        <f t="shared" si="638"/>
        <v>2795.9366321861926</v>
      </c>
      <c r="AF152" s="212">
        <f t="shared" si="638"/>
        <v>3187.3677606922597</v>
      </c>
      <c r="AG152" s="212">
        <f t="shared" si="638"/>
        <v>3633.5992471891768</v>
      </c>
      <c r="AH152" s="317">
        <f t="shared" si="610"/>
        <v>23730.87339577383</v>
      </c>
      <c r="AI152" s="212">
        <f t="shared" ref="AI152:AT152" si="639">AI55*$E152</f>
        <v>4593.1997756514102</v>
      </c>
      <c r="AJ152" s="212">
        <f t="shared" si="639"/>
        <v>4960.6557577035228</v>
      </c>
      <c r="AK152" s="212">
        <f t="shared" si="639"/>
        <v>5357.5082183198056</v>
      </c>
      <c r="AL152" s="212">
        <f t="shared" si="639"/>
        <v>5786.1088757853895</v>
      </c>
      <c r="AM152" s="212">
        <f t="shared" si="639"/>
        <v>6248.9975858482212</v>
      </c>
      <c r="AN152" s="212">
        <f t="shared" si="639"/>
        <v>6748.9173927160791</v>
      </c>
      <c r="AO152" s="212">
        <f t="shared" si="639"/>
        <v>7288.8307841333663</v>
      </c>
      <c r="AP152" s="212">
        <f t="shared" si="639"/>
        <v>7871.9372468640349</v>
      </c>
      <c r="AQ152" s="212">
        <f t="shared" si="639"/>
        <v>8501.6922266131605</v>
      </c>
      <c r="AR152" s="212">
        <f t="shared" si="639"/>
        <v>9181.8276047422114</v>
      </c>
      <c r="AS152" s="212">
        <f t="shared" si="639"/>
        <v>9916.3738131215905</v>
      </c>
      <c r="AT152" s="212">
        <f t="shared" si="639"/>
        <v>10709.683718171316</v>
      </c>
      <c r="AU152" s="317">
        <f t="shared" si="612"/>
        <v>87165.732999670116</v>
      </c>
      <c r="AV152" s="212">
        <f t="shared" ref="AV152:BG152" si="640">AV55*$F152</f>
        <v>12619.43451879563</v>
      </c>
      <c r="AW152" s="212">
        <f t="shared" si="640"/>
        <v>13124.211899547454</v>
      </c>
      <c r="AX152" s="212">
        <f t="shared" si="640"/>
        <v>13649.180375529353</v>
      </c>
      <c r="AY152" s="212">
        <f t="shared" si="640"/>
        <v>14195.147590550525</v>
      </c>
      <c r="AZ152" s="212">
        <f t="shared" si="640"/>
        <v>14762.953494172547</v>
      </c>
      <c r="BA152" s="212">
        <f t="shared" si="640"/>
        <v>15353.471633939451</v>
      </c>
      <c r="BB152" s="212">
        <f t="shared" si="640"/>
        <v>15967.610499297029</v>
      </c>
      <c r="BC152" s="212">
        <f t="shared" si="640"/>
        <v>16606.314919268909</v>
      </c>
      <c r="BD152" s="212">
        <f t="shared" si="640"/>
        <v>17270.567516039664</v>
      </c>
      <c r="BE152" s="212">
        <f t="shared" si="640"/>
        <v>17961.390216681251</v>
      </c>
      <c r="BF152" s="212">
        <f t="shared" si="640"/>
        <v>18679.845825348504</v>
      </c>
      <c r="BG152" s="212">
        <f t="shared" si="640"/>
        <v>19427.039658362442</v>
      </c>
      <c r="BH152" s="317">
        <f t="shared" si="614"/>
        <v>189617.16814753282</v>
      </c>
      <c r="BI152" s="212">
        <f t="shared" ref="BI152:BT152" si="641">BI55*$G152</f>
        <v>22483.796043880055</v>
      </c>
      <c r="BJ152" s="212">
        <f t="shared" si="641"/>
        <v>22483.796043880055</v>
      </c>
      <c r="BK152" s="212">
        <f t="shared" si="641"/>
        <v>23158.309925196456</v>
      </c>
      <c r="BL152" s="212">
        <f t="shared" si="641"/>
        <v>23158.309925196456</v>
      </c>
      <c r="BM152" s="212">
        <f t="shared" si="641"/>
        <v>23853.05922295235</v>
      </c>
      <c r="BN152" s="212">
        <f t="shared" si="641"/>
        <v>23853.05922295235</v>
      </c>
      <c r="BO152" s="212">
        <f t="shared" si="641"/>
        <v>24568.650999640922</v>
      </c>
      <c r="BP152" s="212">
        <f t="shared" si="641"/>
        <v>24568.650999640922</v>
      </c>
      <c r="BQ152" s="212">
        <f t="shared" si="641"/>
        <v>25305.710529630152</v>
      </c>
      <c r="BR152" s="212">
        <f t="shared" si="641"/>
        <v>25305.710529630152</v>
      </c>
      <c r="BS152" s="212">
        <f t="shared" si="641"/>
        <v>26064.881845519056</v>
      </c>
      <c r="BT152" s="212">
        <f t="shared" si="641"/>
        <v>26064.881845519056</v>
      </c>
      <c r="BU152" s="317">
        <f t="shared" si="616"/>
        <v>290868.81713363802</v>
      </c>
      <c r="BV152" s="416"/>
      <c r="BW152" s="416"/>
      <c r="BX152" s="416"/>
      <c r="BY152" s="416"/>
      <c r="BZ152" s="416"/>
      <c r="CA152" s="416"/>
      <c r="CB152" s="416"/>
      <c r="CC152" s="416"/>
      <c r="CD152" s="416"/>
      <c r="CE152" s="416"/>
      <c r="CF152" s="416"/>
      <c r="CG152" s="416"/>
      <c r="CH152" s="416"/>
    </row>
    <row r="153" spans="1:256" s="380" customFormat="1" x14ac:dyDescent="0.2">
      <c r="B153" s="398" t="s">
        <v>294</v>
      </c>
      <c r="C153" s="417">
        <v>80</v>
      </c>
      <c r="D153" s="417">
        <f>C153*(1+Operations!$C$4)</f>
        <v>82.4</v>
      </c>
      <c r="E153" s="417">
        <f>D153*(1+Operations!$C$4)</f>
        <v>84.872000000000014</v>
      </c>
      <c r="F153" s="417">
        <f>E153*(1+Operations!$C$4)</f>
        <v>87.418160000000015</v>
      </c>
      <c r="G153" s="417">
        <f>F153*(1+Operations!$C$4)</f>
        <v>90.040704800000015</v>
      </c>
      <c r="H153" s="450" t="str">
        <f t="shared" si="606"/>
        <v>per unit</v>
      </c>
      <c r="I153" s="212">
        <f t="shared" ref="I153:T153" si="642">I56*$C153</f>
        <v>403.2</v>
      </c>
      <c r="J153" s="212">
        <f t="shared" si="642"/>
        <v>451.58400000000006</v>
      </c>
      <c r="K153" s="212">
        <f t="shared" si="642"/>
        <v>505.77408000000003</v>
      </c>
      <c r="L153" s="212">
        <f t="shared" si="642"/>
        <v>566.46696960000008</v>
      </c>
      <c r="M153" s="212">
        <f t="shared" si="642"/>
        <v>634.44300595200025</v>
      </c>
      <c r="N153" s="212">
        <f t="shared" si="642"/>
        <v>710.57616666624028</v>
      </c>
      <c r="O153" s="212">
        <f t="shared" si="642"/>
        <v>795.845306666189</v>
      </c>
      <c r="P153" s="212">
        <f t="shared" si="642"/>
        <v>891.34674346613178</v>
      </c>
      <c r="Q153" s="212">
        <f t="shared" si="642"/>
        <v>998.30835268206772</v>
      </c>
      <c r="R153" s="212">
        <f t="shared" si="642"/>
        <v>1118.1053550039157</v>
      </c>
      <c r="S153" s="212">
        <f t="shared" si="642"/>
        <v>1252.2779976043857</v>
      </c>
      <c r="T153" s="212">
        <f t="shared" si="642"/>
        <v>1402.5513573169123</v>
      </c>
      <c r="U153" s="317">
        <f t="shared" si="608"/>
        <v>9730.4793349578431</v>
      </c>
      <c r="V153" s="212">
        <f t="shared" ref="V153:AG153" si="643">V56*$D153</f>
        <v>1528.0952877007462</v>
      </c>
      <c r="W153" s="212">
        <f t="shared" si="643"/>
        <v>1711.4667222248361</v>
      </c>
      <c r="X153" s="212">
        <f t="shared" si="643"/>
        <v>1916.8427288918167</v>
      </c>
      <c r="Y153" s="212">
        <f t="shared" si="643"/>
        <v>2146.8638563588352</v>
      </c>
      <c r="Z153" s="212">
        <f t="shared" si="643"/>
        <v>2404.4875191218953</v>
      </c>
      <c r="AA153" s="212">
        <f t="shared" si="643"/>
        <v>2693.0260214165237</v>
      </c>
      <c r="AB153" s="212">
        <f t="shared" si="643"/>
        <v>3070.0496644148366</v>
      </c>
      <c r="AC153" s="212">
        <f t="shared" si="643"/>
        <v>3499.8566174329144</v>
      </c>
      <c r="AD153" s="212">
        <f t="shared" si="643"/>
        <v>3989.8365438735223</v>
      </c>
      <c r="AE153" s="212">
        <f t="shared" si="643"/>
        <v>4548.4136600158163</v>
      </c>
      <c r="AF153" s="212">
        <f t="shared" si="643"/>
        <v>5185.1915724180308</v>
      </c>
      <c r="AG153" s="212">
        <f t="shared" si="643"/>
        <v>5911.1183925565565</v>
      </c>
      <c r="AH153" s="317">
        <f t="shared" si="610"/>
        <v>38605.248586426329</v>
      </c>
      <c r="AI153" s="212">
        <f t="shared" ref="AI153:AT153" si="644">AI56*$E153</f>
        <v>6768.9259851705001</v>
      </c>
      <c r="AJ153" s="212">
        <f t="shared" si="644"/>
        <v>7310.4400639841406</v>
      </c>
      <c r="AK153" s="212">
        <f t="shared" si="644"/>
        <v>7895.2752691028727</v>
      </c>
      <c r="AL153" s="212">
        <f t="shared" si="644"/>
        <v>8526.8972906311028</v>
      </c>
      <c r="AM153" s="212">
        <f t="shared" si="644"/>
        <v>9209.0490738815915</v>
      </c>
      <c r="AN153" s="212">
        <f t="shared" si="644"/>
        <v>9945.7729997921197</v>
      </c>
      <c r="AO153" s="212">
        <f t="shared" si="644"/>
        <v>10741.434839775489</v>
      </c>
      <c r="AP153" s="212">
        <f t="shared" si="644"/>
        <v>11600.749626957528</v>
      </c>
      <c r="AQ153" s="212">
        <f t="shared" si="644"/>
        <v>12528.809597114134</v>
      </c>
      <c r="AR153" s="212">
        <f t="shared" si="644"/>
        <v>13531.114364883262</v>
      </c>
      <c r="AS153" s="212">
        <f t="shared" si="644"/>
        <v>14613.603514073926</v>
      </c>
      <c r="AT153" s="212">
        <f t="shared" si="644"/>
        <v>15782.691795199838</v>
      </c>
      <c r="AU153" s="317">
        <f t="shared" si="612"/>
        <v>128454.7644205665</v>
      </c>
      <c r="AV153" s="212">
        <f t="shared" ref="AV153:BG153" si="645">AV56*$F153</f>
        <v>18597.061396119876</v>
      </c>
      <c r="AW153" s="212">
        <f t="shared" si="645"/>
        <v>19340.943851964672</v>
      </c>
      <c r="AX153" s="212">
        <f t="shared" si="645"/>
        <v>20114.581606043259</v>
      </c>
      <c r="AY153" s="212">
        <f t="shared" si="645"/>
        <v>20919.164870284993</v>
      </c>
      <c r="AZ153" s="212">
        <f t="shared" si="645"/>
        <v>21755.93146509639</v>
      </c>
      <c r="BA153" s="212">
        <f t="shared" si="645"/>
        <v>22626.168723700244</v>
      </c>
      <c r="BB153" s="212">
        <f t="shared" si="645"/>
        <v>23531.215472648255</v>
      </c>
      <c r="BC153" s="212">
        <f t="shared" si="645"/>
        <v>24472.464091554186</v>
      </c>
      <c r="BD153" s="212">
        <f t="shared" si="645"/>
        <v>25451.362655216351</v>
      </c>
      <c r="BE153" s="212">
        <f t="shared" si="645"/>
        <v>26469.417161425004</v>
      </c>
      <c r="BF153" s="212">
        <f t="shared" si="645"/>
        <v>27528.193847882008</v>
      </c>
      <c r="BG153" s="212">
        <f t="shared" si="645"/>
        <v>28629.321601797292</v>
      </c>
      <c r="BH153" s="317">
        <f t="shared" si="614"/>
        <v>279435.82674373256</v>
      </c>
      <c r="BI153" s="212">
        <f t="shared" ref="BI153:BT153" si="646">BI56*$G153</f>
        <v>33134.01522256009</v>
      </c>
      <c r="BJ153" s="212">
        <f t="shared" si="646"/>
        <v>33134.01522256009</v>
      </c>
      <c r="BK153" s="212">
        <f t="shared" si="646"/>
        <v>34128.035679236891</v>
      </c>
      <c r="BL153" s="212">
        <f t="shared" si="646"/>
        <v>34128.035679236891</v>
      </c>
      <c r="BM153" s="212">
        <f t="shared" si="646"/>
        <v>35151.876749613999</v>
      </c>
      <c r="BN153" s="212">
        <f t="shared" si="646"/>
        <v>35151.876749613999</v>
      </c>
      <c r="BO153" s="212">
        <f t="shared" si="646"/>
        <v>36206.433052102417</v>
      </c>
      <c r="BP153" s="212">
        <f t="shared" si="646"/>
        <v>36206.433052102417</v>
      </c>
      <c r="BQ153" s="212">
        <f t="shared" si="646"/>
        <v>37292.626043665492</v>
      </c>
      <c r="BR153" s="212">
        <f t="shared" si="646"/>
        <v>37292.626043665492</v>
      </c>
      <c r="BS153" s="212">
        <f t="shared" si="646"/>
        <v>38411.404824975456</v>
      </c>
      <c r="BT153" s="212">
        <f t="shared" si="646"/>
        <v>38411.404824975456</v>
      </c>
      <c r="BU153" s="317">
        <f t="shared" si="616"/>
        <v>428648.78314430878</v>
      </c>
      <c r="BV153" s="416"/>
      <c r="BW153" s="416"/>
      <c r="BX153" s="416"/>
      <c r="BY153" s="416"/>
      <c r="BZ153" s="416"/>
      <c r="CA153" s="416"/>
      <c r="CB153" s="416"/>
      <c r="CC153" s="416"/>
      <c r="CD153" s="416"/>
      <c r="CE153" s="416"/>
      <c r="CF153" s="416"/>
      <c r="CG153" s="416"/>
      <c r="CH153" s="416"/>
    </row>
    <row r="154" spans="1:256" s="380" customFormat="1" x14ac:dyDescent="0.2">
      <c r="B154" s="398" t="s">
        <v>293</v>
      </c>
      <c r="C154" s="417">
        <v>270</v>
      </c>
      <c r="D154" s="417">
        <f>C154*(1+Operations!$C$4)</f>
        <v>278.10000000000002</v>
      </c>
      <c r="E154" s="417">
        <f>D154*(1+Operations!$C$4)</f>
        <v>286.44300000000004</v>
      </c>
      <c r="F154" s="417">
        <f>E154*(1+Operations!$C$4)</f>
        <v>295.03629000000006</v>
      </c>
      <c r="G154" s="417">
        <f>F154*(1+Operations!$C$4)</f>
        <v>303.88737870000006</v>
      </c>
      <c r="H154" s="450" t="str">
        <f t="shared" si="606"/>
        <v>per unit</v>
      </c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419"/>
      <c r="V154" s="212">
        <f t="shared" ref="V154:AG154" si="647">V57*$D154</f>
        <v>606.7437171752963</v>
      </c>
      <c r="W154" s="212">
        <f t="shared" si="647"/>
        <v>679.55296323633195</v>
      </c>
      <c r="X154" s="212">
        <f t="shared" si="647"/>
        <v>761.09931882469186</v>
      </c>
      <c r="Y154" s="212">
        <f t="shared" si="647"/>
        <v>852.43123708365499</v>
      </c>
      <c r="Z154" s="212">
        <f t="shared" si="647"/>
        <v>954.72298553369376</v>
      </c>
      <c r="AA154" s="212">
        <f t="shared" si="647"/>
        <v>1069.2897437977372</v>
      </c>
      <c r="AB154" s="212">
        <f t="shared" si="647"/>
        <v>1218.9903079294204</v>
      </c>
      <c r="AC154" s="212">
        <f t="shared" si="647"/>
        <v>1389.6489510395395</v>
      </c>
      <c r="AD154" s="212">
        <f t="shared" si="647"/>
        <v>1584.199804185075</v>
      </c>
      <c r="AE154" s="212">
        <f t="shared" si="647"/>
        <v>1805.9877767709856</v>
      </c>
      <c r="AF154" s="212">
        <f t="shared" si="647"/>
        <v>2058.8260655189242</v>
      </c>
      <c r="AG154" s="212">
        <f t="shared" si="647"/>
        <v>2347.0617146915738</v>
      </c>
      <c r="AH154" s="317">
        <f t="shared" si="610"/>
        <v>15328.554585786926</v>
      </c>
      <c r="AI154" s="212">
        <f t="shared" ref="AI154:AT154" si="648">AI57*$E154</f>
        <v>4079.4866428482924</v>
      </c>
      <c r="AJ154" s="212">
        <f t="shared" si="648"/>
        <v>4405.8455742761562</v>
      </c>
      <c r="AK154" s="212">
        <f t="shared" si="648"/>
        <v>4758.3132202182487</v>
      </c>
      <c r="AL154" s="212">
        <f t="shared" si="648"/>
        <v>5138.9782778357085</v>
      </c>
      <c r="AM154" s="212">
        <f t="shared" si="648"/>
        <v>5550.0965400625655</v>
      </c>
      <c r="AN154" s="212">
        <f t="shared" si="648"/>
        <v>5994.1042632675708</v>
      </c>
      <c r="AO154" s="212">
        <f t="shared" si="648"/>
        <v>6473.6326043289782</v>
      </c>
      <c r="AP154" s="212">
        <f t="shared" si="648"/>
        <v>6991.5232126752953</v>
      </c>
      <c r="AQ154" s="212">
        <f t="shared" si="648"/>
        <v>7550.8450696893206</v>
      </c>
      <c r="AR154" s="212">
        <f t="shared" si="648"/>
        <v>8154.9126752644661</v>
      </c>
      <c r="AS154" s="212">
        <f t="shared" si="648"/>
        <v>8807.3056892856239</v>
      </c>
      <c r="AT154" s="212">
        <f t="shared" si="648"/>
        <v>9511.8901444284747</v>
      </c>
      <c r="AU154" s="317">
        <f t="shared" si="612"/>
        <v>77416.9339141807</v>
      </c>
      <c r="AV154" s="212">
        <f t="shared" ref="AV154:BG154" si="649">AV57*$F154</f>
        <v>11208.050394982962</v>
      </c>
      <c r="AW154" s="212">
        <f t="shared" si="649"/>
        <v>11656.37241078228</v>
      </c>
      <c r="AX154" s="212">
        <f t="shared" si="649"/>
        <v>12122.627307213572</v>
      </c>
      <c r="AY154" s="212">
        <f t="shared" si="649"/>
        <v>12607.532399502114</v>
      </c>
      <c r="AZ154" s="212">
        <f t="shared" si="649"/>
        <v>13111.833695482199</v>
      </c>
      <c r="BA154" s="212">
        <f t="shared" si="649"/>
        <v>13636.307043301487</v>
      </c>
      <c r="BB154" s="212">
        <f t="shared" si="649"/>
        <v>14181.759325033549</v>
      </c>
      <c r="BC154" s="212">
        <f t="shared" si="649"/>
        <v>14749.02969803489</v>
      </c>
      <c r="BD154" s="212">
        <f t="shared" si="649"/>
        <v>15338.990885956284</v>
      </c>
      <c r="BE154" s="212">
        <f t="shared" si="649"/>
        <v>15952.550521394536</v>
      </c>
      <c r="BF154" s="212">
        <f t="shared" si="649"/>
        <v>16590.652542250318</v>
      </c>
      <c r="BG154" s="212">
        <f t="shared" si="649"/>
        <v>17254.278643940332</v>
      </c>
      <c r="BH154" s="317">
        <f t="shared" si="614"/>
        <v>168409.98486787456</v>
      </c>
      <c r="BI154" s="212">
        <f t="shared" ref="BI154:BT154" si="650">BI57*$G154</f>
        <v>19969.160960025052</v>
      </c>
      <c r="BJ154" s="212">
        <f t="shared" si="650"/>
        <v>19969.160960025052</v>
      </c>
      <c r="BK154" s="212">
        <f t="shared" si="650"/>
        <v>20568.235788825801</v>
      </c>
      <c r="BL154" s="212">
        <f t="shared" si="650"/>
        <v>20568.235788825801</v>
      </c>
      <c r="BM154" s="212">
        <f t="shared" si="650"/>
        <v>21185.282862490578</v>
      </c>
      <c r="BN154" s="212">
        <f t="shared" si="650"/>
        <v>21185.282862490578</v>
      </c>
      <c r="BO154" s="212">
        <f t="shared" si="650"/>
        <v>21820.841348365295</v>
      </c>
      <c r="BP154" s="212">
        <f t="shared" si="650"/>
        <v>21820.841348365295</v>
      </c>
      <c r="BQ154" s="212">
        <f t="shared" si="650"/>
        <v>22475.466588816256</v>
      </c>
      <c r="BR154" s="212">
        <f t="shared" si="650"/>
        <v>22475.466588816256</v>
      </c>
      <c r="BS154" s="212">
        <f t="shared" si="650"/>
        <v>23149.730586480742</v>
      </c>
      <c r="BT154" s="212">
        <f t="shared" si="650"/>
        <v>23149.730586480742</v>
      </c>
      <c r="BU154" s="317">
        <f t="shared" si="616"/>
        <v>258337.43627000746</v>
      </c>
      <c r="BV154" s="416"/>
      <c r="BW154" s="416"/>
      <c r="BX154" s="416"/>
      <c r="BY154" s="416"/>
      <c r="BZ154" s="416"/>
      <c r="CA154" s="416"/>
      <c r="CB154" s="416"/>
      <c r="CC154" s="416"/>
      <c r="CD154" s="416"/>
      <c r="CE154" s="416"/>
      <c r="CF154" s="416"/>
      <c r="CG154" s="416"/>
      <c r="CH154" s="416"/>
    </row>
    <row r="155" spans="1:256" s="380" customFormat="1" x14ac:dyDescent="0.2">
      <c r="B155" s="398" t="s">
        <v>294</v>
      </c>
      <c r="C155" s="417">
        <v>145</v>
      </c>
      <c r="D155" s="417">
        <f>C155*(1+Operations!$C$4)</f>
        <v>149.35</v>
      </c>
      <c r="E155" s="417">
        <f>D155*(1+Operations!$C$4)</f>
        <v>153.8305</v>
      </c>
      <c r="F155" s="417">
        <f>E155*(1+Operations!$C$4)</f>
        <v>158.445415</v>
      </c>
      <c r="G155" s="417">
        <f>F155*(1+Operations!$C$4)</f>
        <v>163.19877744999999</v>
      </c>
      <c r="H155" s="450" t="str">
        <f t="shared" si="606"/>
        <v>per unit</v>
      </c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419"/>
      <c r="V155" s="212">
        <f t="shared" ref="V155:AG155" si="651">V58*$D155</f>
        <v>651.68769622531818</v>
      </c>
      <c r="W155" s="212">
        <f t="shared" si="651"/>
        <v>729.89021977235643</v>
      </c>
      <c r="X155" s="212">
        <f t="shared" si="651"/>
        <v>817.47704614503937</v>
      </c>
      <c r="Y155" s="212">
        <f t="shared" si="651"/>
        <v>915.57429168244425</v>
      </c>
      <c r="Z155" s="212">
        <f t="shared" si="651"/>
        <v>1025.4432066843376</v>
      </c>
      <c r="AA155" s="212">
        <f t="shared" si="651"/>
        <v>1148.4963914864582</v>
      </c>
      <c r="AB155" s="212">
        <f t="shared" si="651"/>
        <v>1309.2858862945627</v>
      </c>
      <c r="AC155" s="212">
        <f t="shared" si="651"/>
        <v>1492.5859103758014</v>
      </c>
      <c r="AD155" s="212">
        <f t="shared" si="651"/>
        <v>1701.5479378284138</v>
      </c>
      <c r="AE155" s="212">
        <f t="shared" si="651"/>
        <v>1939.7646491243918</v>
      </c>
      <c r="AF155" s="212">
        <f t="shared" si="651"/>
        <v>2211.3317000018069</v>
      </c>
      <c r="AG155" s="212">
        <f t="shared" si="651"/>
        <v>2520.9181380020605</v>
      </c>
      <c r="AH155" s="317">
        <f t="shared" si="610"/>
        <v>16464.003073622993</v>
      </c>
      <c r="AI155" s="212">
        <f t="shared" ref="AI155:AT155" si="652">AI58*$E155</f>
        <v>5258.0050063377976</v>
      </c>
      <c r="AJ155" s="212">
        <f t="shared" si="652"/>
        <v>5678.645406844822</v>
      </c>
      <c r="AK155" s="212">
        <f t="shared" si="652"/>
        <v>6132.9370393924082</v>
      </c>
      <c r="AL155" s="212">
        <f t="shared" si="652"/>
        <v>6623.5720025438013</v>
      </c>
      <c r="AM155" s="212">
        <f t="shared" si="652"/>
        <v>7153.4577627473054</v>
      </c>
      <c r="AN155" s="212">
        <f t="shared" si="652"/>
        <v>7725.7343837670905</v>
      </c>
      <c r="AO155" s="212">
        <f t="shared" si="652"/>
        <v>8343.7931344684584</v>
      </c>
      <c r="AP155" s="212">
        <f t="shared" si="652"/>
        <v>9011.2965852259349</v>
      </c>
      <c r="AQ155" s="212">
        <f t="shared" si="652"/>
        <v>9732.2003120440113</v>
      </c>
      <c r="AR155" s="212">
        <f t="shared" si="652"/>
        <v>10510.776337007532</v>
      </c>
      <c r="AS155" s="212">
        <f t="shared" si="652"/>
        <v>11351.638443968135</v>
      </c>
      <c r="AT155" s="212">
        <f t="shared" si="652"/>
        <v>12259.769519485588</v>
      </c>
      <c r="AU155" s="317">
        <f t="shared" si="612"/>
        <v>99781.825933832879</v>
      </c>
      <c r="AV155" s="212">
        <f t="shared" ref="AV155:BG155" si="653">AV58*$F155</f>
        <v>14445.931620200259</v>
      </c>
      <c r="AW155" s="212">
        <f t="shared" si="653"/>
        <v>15023.768885008269</v>
      </c>
      <c r="AX155" s="212">
        <f t="shared" si="653"/>
        <v>15624.719640408599</v>
      </c>
      <c r="AY155" s="212">
        <f t="shared" si="653"/>
        <v>16249.708426024943</v>
      </c>
      <c r="AZ155" s="212">
        <f t="shared" si="653"/>
        <v>16899.696763065938</v>
      </c>
      <c r="BA155" s="212">
        <f t="shared" si="653"/>
        <v>17575.684633588578</v>
      </c>
      <c r="BB155" s="212">
        <f t="shared" si="653"/>
        <v>18278.712018932121</v>
      </c>
      <c r="BC155" s="212">
        <f t="shared" si="653"/>
        <v>19009.860499689406</v>
      </c>
      <c r="BD155" s="212">
        <f t="shared" si="653"/>
        <v>19770.254919676983</v>
      </c>
      <c r="BE155" s="212">
        <f t="shared" si="653"/>
        <v>20561.065116464059</v>
      </c>
      <c r="BF155" s="212">
        <f t="shared" si="653"/>
        <v>21383.507721122623</v>
      </c>
      <c r="BG155" s="212">
        <f t="shared" si="653"/>
        <v>22238.848029967532</v>
      </c>
      <c r="BH155" s="317">
        <f t="shared" si="614"/>
        <v>217061.75827414932</v>
      </c>
      <c r="BI155" s="212">
        <f t="shared" ref="BI155:BT155" si="654">BI58*$G155</f>
        <v>25738.029681810058</v>
      </c>
      <c r="BJ155" s="212">
        <f t="shared" si="654"/>
        <v>25738.029681810058</v>
      </c>
      <c r="BK155" s="212">
        <f t="shared" si="654"/>
        <v>26510.17057226436</v>
      </c>
      <c r="BL155" s="212">
        <f t="shared" si="654"/>
        <v>26510.17057226436</v>
      </c>
      <c r="BM155" s="212">
        <f t="shared" si="654"/>
        <v>27305.475689432293</v>
      </c>
      <c r="BN155" s="212">
        <f t="shared" si="654"/>
        <v>27305.475689432293</v>
      </c>
      <c r="BO155" s="212">
        <f t="shared" si="654"/>
        <v>28124.639960115263</v>
      </c>
      <c r="BP155" s="212">
        <f t="shared" si="654"/>
        <v>28124.639960115263</v>
      </c>
      <c r="BQ155" s="212">
        <f t="shared" si="654"/>
        <v>28968.379158918724</v>
      </c>
      <c r="BR155" s="212">
        <f t="shared" si="654"/>
        <v>28968.379158918724</v>
      </c>
      <c r="BS155" s="212">
        <f t="shared" si="654"/>
        <v>29837.430533686282</v>
      </c>
      <c r="BT155" s="212">
        <f t="shared" si="654"/>
        <v>29837.430533686282</v>
      </c>
      <c r="BU155" s="317">
        <f t="shared" si="616"/>
        <v>332968.25119245396</v>
      </c>
      <c r="BV155" s="416"/>
      <c r="BW155" s="416"/>
      <c r="BX155" s="416"/>
      <c r="BY155" s="416"/>
      <c r="BZ155" s="416"/>
      <c r="CA155" s="416"/>
      <c r="CB155" s="416"/>
      <c r="CC155" s="416"/>
      <c r="CD155" s="416"/>
      <c r="CE155" s="416"/>
      <c r="CF155" s="416"/>
      <c r="CG155" s="416"/>
      <c r="CH155" s="416"/>
    </row>
    <row r="156" spans="1:256" s="380" customFormat="1" x14ac:dyDescent="0.2">
      <c r="B156" s="398" t="s">
        <v>295</v>
      </c>
      <c r="C156" s="417">
        <v>77.5</v>
      </c>
      <c r="D156" s="417">
        <f>C156*(1+Operations!$C$4)</f>
        <v>79.825000000000003</v>
      </c>
      <c r="E156" s="417">
        <f>D156*(1+Operations!$C$4)</f>
        <v>82.219750000000005</v>
      </c>
      <c r="F156" s="417">
        <f>E156*(1+Operations!$C$4)</f>
        <v>84.686342500000009</v>
      </c>
      <c r="G156" s="417">
        <f>F156*(1+Operations!$C$4)</f>
        <v>87.226932775000009</v>
      </c>
      <c r="H156" s="450" t="str">
        <f t="shared" si="606"/>
        <v>per unit</v>
      </c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419"/>
      <c r="V156" s="212">
        <f t="shared" ref="V156:AG156" si="655">V59*$D156</f>
        <v>870.78959409417519</v>
      </c>
      <c r="W156" s="212">
        <f t="shared" si="655"/>
        <v>975.2843453854764</v>
      </c>
      <c r="X156" s="212">
        <f t="shared" si="655"/>
        <v>1092.3184668317338</v>
      </c>
      <c r="Y156" s="212">
        <f t="shared" si="655"/>
        <v>1223.396682851542</v>
      </c>
      <c r="Z156" s="212">
        <f t="shared" si="655"/>
        <v>1370.2042847937273</v>
      </c>
      <c r="AA156" s="212">
        <f t="shared" si="655"/>
        <v>1534.6287989689745</v>
      </c>
      <c r="AB156" s="212">
        <f t="shared" si="655"/>
        <v>1749.4768308246314</v>
      </c>
      <c r="AC156" s="212">
        <f t="shared" si="655"/>
        <v>1994.4035871400797</v>
      </c>
      <c r="AD156" s="212">
        <f t="shared" si="655"/>
        <v>2273.6200893396908</v>
      </c>
      <c r="AE156" s="212">
        <f t="shared" si="655"/>
        <v>2591.9269018472482</v>
      </c>
      <c r="AF156" s="212">
        <f t="shared" si="655"/>
        <v>2954.7966681058633</v>
      </c>
      <c r="AG156" s="212">
        <f t="shared" si="655"/>
        <v>3368.4682016406846</v>
      </c>
      <c r="AH156" s="317">
        <f t="shared" si="610"/>
        <v>21999.314451823826</v>
      </c>
      <c r="AI156" s="212">
        <f t="shared" ref="AI156:AT156" si="656">AI59*$E156</f>
        <v>5620.6260412576466</v>
      </c>
      <c r="AJ156" s="212">
        <f t="shared" si="656"/>
        <v>6070.2761245582578</v>
      </c>
      <c r="AK156" s="212">
        <f t="shared" si="656"/>
        <v>6555.8982145229202</v>
      </c>
      <c r="AL156" s="212">
        <f t="shared" si="656"/>
        <v>7080.3700716847543</v>
      </c>
      <c r="AM156" s="212">
        <f t="shared" si="656"/>
        <v>7646.7996774195344</v>
      </c>
      <c r="AN156" s="212">
        <f t="shared" si="656"/>
        <v>8258.5436516130976</v>
      </c>
      <c r="AO156" s="212">
        <f t="shared" si="656"/>
        <v>8919.2271437421459</v>
      </c>
      <c r="AP156" s="212">
        <f t="shared" si="656"/>
        <v>9632.7653152415169</v>
      </c>
      <c r="AQ156" s="212">
        <f t="shared" si="656"/>
        <v>10403.38654046084</v>
      </c>
      <c r="AR156" s="212">
        <f t="shared" si="656"/>
        <v>11235.657463697707</v>
      </c>
      <c r="AS156" s="212">
        <f t="shared" si="656"/>
        <v>12134.510060793526</v>
      </c>
      <c r="AT156" s="212">
        <f t="shared" si="656"/>
        <v>13105.270865657007</v>
      </c>
      <c r="AU156" s="317">
        <f t="shared" si="612"/>
        <v>106663.33117064895</v>
      </c>
      <c r="AV156" s="212">
        <f t="shared" ref="AV156:BG156" si="657">AV59*$F156</f>
        <v>15442.202766420969</v>
      </c>
      <c r="AW156" s="212">
        <f t="shared" si="657"/>
        <v>16059.890877077807</v>
      </c>
      <c r="AX156" s="212">
        <f t="shared" si="657"/>
        <v>16702.286512160917</v>
      </c>
      <c r="AY156" s="212">
        <f t="shared" si="657"/>
        <v>17370.377972647355</v>
      </c>
      <c r="AZ156" s="212">
        <f t="shared" si="657"/>
        <v>18065.193091553247</v>
      </c>
      <c r="BA156" s="212">
        <f t="shared" si="657"/>
        <v>18787.800815215378</v>
      </c>
      <c r="BB156" s="212">
        <f t="shared" si="657"/>
        <v>19539.312847823996</v>
      </c>
      <c r="BC156" s="212">
        <f t="shared" si="657"/>
        <v>20320.885361736957</v>
      </c>
      <c r="BD156" s="212">
        <f t="shared" si="657"/>
        <v>21133.720776206432</v>
      </c>
      <c r="BE156" s="212">
        <f t="shared" si="657"/>
        <v>21979.069607254689</v>
      </c>
      <c r="BF156" s="212">
        <f t="shared" si="657"/>
        <v>22858.232391544876</v>
      </c>
      <c r="BG156" s="212">
        <f t="shared" si="657"/>
        <v>23772.561687206675</v>
      </c>
      <c r="BH156" s="317">
        <f t="shared" si="614"/>
        <v>232031.53470684931</v>
      </c>
      <c r="BI156" s="212">
        <f t="shared" ref="BI156:BT156" si="658">BI59*$G156</f>
        <v>27513.066211590067</v>
      </c>
      <c r="BJ156" s="212">
        <f t="shared" si="658"/>
        <v>27513.066211590067</v>
      </c>
      <c r="BK156" s="212">
        <f t="shared" si="658"/>
        <v>28338.458197937769</v>
      </c>
      <c r="BL156" s="212">
        <f t="shared" si="658"/>
        <v>28338.458197937769</v>
      </c>
      <c r="BM156" s="212">
        <f t="shared" si="658"/>
        <v>29188.611943875901</v>
      </c>
      <c r="BN156" s="212">
        <f t="shared" si="658"/>
        <v>29188.611943875901</v>
      </c>
      <c r="BO156" s="212">
        <f t="shared" si="658"/>
        <v>30064.270302192181</v>
      </c>
      <c r="BP156" s="212">
        <f t="shared" si="658"/>
        <v>30064.270302192181</v>
      </c>
      <c r="BQ156" s="212">
        <f t="shared" si="658"/>
        <v>30966.198411257948</v>
      </c>
      <c r="BR156" s="212">
        <f t="shared" si="658"/>
        <v>30966.198411257948</v>
      </c>
      <c r="BS156" s="212">
        <f t="shared" si="658"/>
        <v>31895.184363595687</v>
      </c>
      <c r="BT156" s="212">
        <f t="shared" si="658"/>
        <v>31895.184363595687</v>
      </c>
      <c r="BU156" s="317">
        <f t="shared" si="616"/>
        <v>355931.57886089908</v>
      </c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</row>
    <row r="157" spans="1:256" s="380" customFormat="1" x14ac:dyDescent="0.2">
      <c r="B157" s="398" t="s">
        <v>293</v>
      </c>
      <c r="C157" s="417">
        <v>270</v>
      </c>
      <c r="D157" s="417">
        <f>C157*(1+Operations!$C$4)</f>
        <v>278.10000000000002</v>
      </c>
      <c r="E157" s="417">
        <f>D157*(1+Operations!$C$4)</f>
        <v>286.44300000000004</v>
      </c>
      <c r="F157" s="417">
        <f>E157*(1+Operations!$C$4)</f>
        <v>295.03629000000006</v>
      </c>
      <c r="G157" s="417">
        <f>F157*(1+Operations!$C$4)</f>
        <v>303.88737870000006</v>
      </c>
      <c r="H157" s="450" t="str">
        <f t="shared" si="606"/>
        <v>per unit</v>
      </c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419"/>
      <c r="V157" s="212">
        <f t="shared" ref="V157:AG157" si="659">V60*$D157</f>
        <v>455.05778788147222</v>
      </c>
      <c r="W157" s="212">
        <f t="shared" si="659"/>
        <v>509.66472242724893</v>
      </c>
      <c r="X157" s="212">
        <f t="shared" si="659"/>
        <v>570.82448911851895</v>
      </c>
      <c r="Y157" s="212">
        <f t="shared" si="659"/>
        <v>639.32342781274133</v>
      </c>
      <c r="Z157" s="212">
        <f t="shared" si="659"/>
        <v>716.04223915027023</v>
      </c>
      <c r="AA157" s="212">
        <f t="shared" si="659"/>
        <v>801.96730784830277</v>
      </c>
      <c r="AB157" s="212">
        <f t="shared" si="659"/>
        <v>914.2427309470653</v>
      </c>
      <c r="AC157" s="212">
        <f t="shared" si="659"/>
        <v>1042.2367132796546</v>
      </c>
      <c r="AD157" s="212">
        <f t="shared" si="659"/>
        <v>1188.1498531388063</v>
      </c>
      <c r="AE157" s="212">
        <f t="shared" si="659"/>
        <v>1354.4908325782392</v>
      </c>
      <c r="AF157" s="212">
        <f t="shared" si="659"/>
        <v>1544.1195491391929</v>
      </c>
      <c r="AG157" s="212">
        <f t="shared" si="659"/>
        <v>1760.2962860186801</v>
      </c>
      <c r="AH157" s="317">
        <f t="shared" si="610"/>
        <v>11496.415939340193</v>
      </c>
      <c r="AI157" s="212">
        <f t="shared" ref="AI157:AT157" si="660">AI60*$E157</f>
        <v>3263.589314278634</v>
      </c>
      <c r="AJ157" s="212">
        <f t="shared" si="660"/>
        <v>3524.6764594209249</v>
      </c>
      <c r="AK157" s="212">
        <f t="shared" si="660"/>
        <v>3806.6505761745993</v>
      </c>
      <c r="AL157" s="212">
        <f t="shared" si="660"/>
        <v>4111.1826222685668</v>
      </c>
      <c r="AM157" s="212">
        <f t="shared" si="660"/>
        <v>4440.0772320500528</v>
      </c>
      <c r="AN157" s="212">
        <f t="shared" si="660"/>
        <v>4795.2834106140572</v>
      </c>
      <c r="AO157" s="212">
        <f t="shared" si="660"/>
        <v>5178.9060834631819</v>
      </c>
      <c r="AP157" s="212">
        <f t="shared" si="660"/>
        <v>5593.2185701402368</v>
      </c>
      <c r="AQ157" s="212">
        <f t="shared" si="660"/>
        <v>6040.6760557514563</v>
      </c>
      <c r="AR157" s="212">
        <f t="shared" si="660"/>
        <v>6523.9301402115725</v>
      </c>
      <c r="AS157" s="212">
        <f t="shared" si="660"/>
        <v>7045.8445514284986</v>
      </c>
      <c r="AT157" s="212">
        <f t="shared" si="660"/>
        <v>7609.5121155427787</v>
      </c>
      <c r="AU157" s="317">
        <f t="shared" si="612"/>
        <v>61933.54713134456</v>
      </c>
      <c r="AV157" s="212">
        <f t="shared" ref="AV157:BG157" si="661">AV60*$F157</f>
        <v>8966.4403159863705</v>
      </c>
      <c r="AW157" s="212">
        <f t="shared" si="661"/>
        <v>9325.0979286258244</v>
      </c>
      <c r="AX157" s="212">
        <f t="shared" si="661"/>
        <v>9698.101845770856</v>
      </c>
      <c r="AY157" s="212">
        <f t="shared" si="661"/>
        <v>10086.025919601692</v>
      </c>
      <c r="AZ157" s="212">
        <f t="shared" si="661"/>
        <v>10489.466956385759</v>
      </c>
      <c r="BA157" s="212">
        <f t="shared" si="661"/>
        <v>10909.04563464119</v>
      </c>
      <c r="BB157" s="212">
        <f t="shared" si="661"/>
        <v>11345.407460026838</v>
      </c>
      <c r="BC157" s="212">
        <f t="shared" si="661"/>
        <v>11799.22375842791</v>
      </c>
      <c r="BD157" s="212">
        <f t="shared" si="661"/>
        <v>12271.192708765027</v>
      </c>
      <c r="BE157" s="212">
        <f t="shared" si="661"/>
        <v>12762.040417115628</v>
      </c>
      <c r="BF157" s="212">
        <f t="shared" si="661"/>
        <v>13272.522033800253</v>
      </c>
      <c r="BG157" s="212">
        <f t="shared" si="661"/>
        <v>13803.422915152263</v>
      </c>
      <c r="BH157" s="317">
        <f t="shared" si="614"/>
        <v>134727.98789429961</v>
      </c>
      <c r="BI157" s="212">
        <f t="shared" ref="BI157:BT157" si="662">BI60*$G157</f>
        <v>15975.328768020041</v>
      </c>
      <c r="BJ157" s="212">
        <f t="shared" si="662"/>
        <v>15975.328768020041</v>
      </c>
      <c r="BK157" s="212">
        <f t="shared" si="662"/>
        <v>16454.588631060644</v>
      </c>
      <c r="BL157" s="212">
        <f t="shared" si="662"/>
        <v>16454.588631060644</v>
      </c>
      <c r="BM157" s="212">
        <f t="shared" si="662"/>
        <v>16948.226289992461</v>
      </c>
      <c r="BN157" s="212">
        <f t="shared" si="662"/>
        <v>16948.226289992461</v>
      </c>
      <c r="BO157" s="212">
        <f t="shared" si="662"/>
        <v>17456.673078692238</v>
      </c>
      <c r="BP157" s="212">
        <f t="shared" si="662"/>
        <v>17456.673078692238</v>
      </c>
      <c r="BQ157" s="212">
        <f t="shared" si="662"/>
        <v>17980.373271053006</v>
      </c>
      <c r="BR157" s="212">
        <f t="shared" si="662"/>
        <v>17980.373271053006</v>
      </c>
      <c r="BS157" s="212">
        <f t="shared" si="662"/>
        <v>18519.784469184593</v>
      </c>
      <c r="BT157" s="212">
        <f t="shared" si="662"/>
        <v>18519.784469184593</v>
      </c>
      <c r="BU157" s="317">
        <f t="shared" si="616"/>
        <v>206669.94901600596</v>
      </c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</row>
    <row r="158" spans="1:256" s="380" customFormat="1" x14ac:dyDescent="0.2">
      <c r="B158" s="398" t="s">
        <v>294</v>
      </c>
      <c r="C158" s="417">
        <v>150</v>
      </c>
      <c r="D158" s="417">
        <f>C158*(1+Operations!$C$4)</f>
        <v>154.5</v>
      </c>
      <c r="E158" s="417">
        <f>D158*(1+Operations!$C$4)</f>
        <v>159.13499999999999</v>
      </c>
      <c r="F158" s="417">
        <f>E158*(1+Operations!$C$4)</f>
        <v>163.90905000000001</v>
      </c>
      <c r="G158" s="417">
        <f>F158*(1+Operations!$C$4)</f>
        <v>168.82632150000001</v>
      </c>
      <c r="H158" s="450" t="str">
        <f t="shared" si="606"/>
        <v>per unit</v>
      </c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419"/>
      <c r="V158" s="212">
        <f t="shared" ref="V158:AG158" si="663">V61*$D158</f>
        <v>589.88972503153809</v>
      </c>
      <c r="W158" s="212">
        <f t="shared" si="663"/>
        <v>660.67649203532278</v>
      </c>
      <c r="X158" s="212">
        <f t="shared" si="663"/>
        <v>739.95767107956158</v>
      </c>
      <c r="Y158" s="212">
        <f t="shared" si="663"/>
        <v>828.75259160910912</v>
      </c>
      <c r="Z158" s="212">
        <f t="shared" si="663"/>
        <v>928.20290260220224</v>
      </c>
      <c r="AA158" s="212">
        <f t="shared" si="663"/>
        <v>1039.5872509144667</v>
      </c>
      <c r="AB158" s="212">
        <f t="shared" si="663"/>
        <v>1185.1294660424921</v>
      </c>
      <c r="AC158" s="212">
        <f t="shared" si="663"/>
        <v>1351.047591288441</v>
      </c>
      <c r="AD158" s="212">
        <f t="shared" si="663"/>
        <v>1540.1942540688228</v>
      </c>
      <c r="AE158" s="212">
        <f t="shared" si="663"/>
        <v>1755.8214496384583</v>
      </c>
      <c r="AF158" s="212">
        <f t="shared" si="663"/>
        <v>2001.6364525878428</v>
      </c>
      <c r="AG158" s="212">
        <f t="shared" si="663"/>
        <v>2281.8655559501412</v>
      </c>
      <c r="AH158" s="317">
        <f t="shared" si="610"/>
        <v>14902.761402848399</v>
      </c>
      <c r="AI158" s="212">
        <f t="shared" ref="AI158:AT158" si="664">AI61*$E158</f>
        <v>4532.7629364981012</v>
      </c>
      <c r="AJ158" s="212">
        <f t="shared" si="664"/>
        <v>4895.3839714179503</v>
      </c>
      <c r="AK158" s="212">
        <f t="shared" si="664"/>
        <v>5287.0146891313861</v>
      </c>
      <c r="AL158" s="212">
        <f t="shared" si="664"/>
        <v>5709.9758642618972</v>
      </c>
      <c r="AM158" s="212">
        <f t="shared" si="664"/>
        <v>6166.7739334028493</v>
      </c>
      <c r="AN158" s="212">
        <f t="shared" si="664"/>
        <v>6660.1158480750773</v>
      </c>
      <c r="AO158" s="212">
        <f t="shared" si="664"/>
        <v>7192.9251159210853</v>
      </c>
      <c r="AP158" s="212">
        <f t="shared" si="664"/>
        <v>7768.359125194771</v>
      </c>
      <c r="AQ158" s="212">
        <f t="shared" si="664"/>
        <v>8389.8278552103548</v>
      </c>
      <c r="AR158" s="212">
        <f t="shared" si="664"/>
        <v>9061.0140836271821</v>
      </c>
      <c r="AS158" s="212">
        <f t="shared" si="664"/>
        <v>9785.8952103173579</v>
      </c>
      <c r="AT158" s="212">
        <f t="shared" si="664"/>
        <v>10568.766827142746</v>
      </c>
      <c r="AU158" s="317">
        <f t="shared" si="612"/>
        <v>86018.815460200771</v>
      </c>
      <c r="AV158" s="212">
        <f t="shared" ref="AV158:BG158" si="665">AV61*$F158</f>
        <v>12453.389327758845</v>
      </c>
      <c r="AW158" s="212">
        <f t="shared" si="665"/>
        <v>12951.524900869199</v>
      </c>
      <c r="AX158" s="212">
        <f t="shared" si="665"/>
        <v>13469.585896903967</v>
      </c>
      <c r="AY158" s="212">
        <f t="shared" si="665"/>
        <v>14008.369332780125</v>
      </c>
      <c r="AZ158" s="212">
        <f t="shared" si="665"/>
        <v>14568.704106091331</v>
      </c>
      <c r="BA158" s="212">
        <f t="shared" si="665"/>
        <v>15151.452270334985</v>
      </c>
      <c r="BB158" s="212">
        <f t="shared" si="665"/>
        <v>15757.510361148385</v>
      </c>
      <c r="BC158" s="212">
        <f t="shared" si="665"/>
        <v>16387.81077559432</v>
      </c>
      <c r="BD158" s="212">
        <f t="shared" si="665"/>
        <v>17043.32320661809</v>
      </c>
      <c r="BE158" s="212">
        <f t="shared" si="665"/>
        <v>17725.056134882816</v>
      </c>
      <c r="BF158" s="212">
        <f t="shared" si="665"/>
        <v>18434.058380278129</v>
      </c>
      <c r="BG158" s="212">
        <f t="shared" si="665"/>
        <v>19171.420715489254</v>
      </c>
      <c r="BH158" s="317">
        <f t="shared" si="614"/>
        <v>187122.2054087494</v>
      </c>
      <c r="BI158" s="212">
        <f t="shared" ref="BI158:BT158" si="666">BI61*$G158</f>
        <v>22187.956622250054</v>
      </c>
      <c r="BJ158" s="212">
        <f t="shared" si="666"/>
        <v>22187.956622250054</v>
      </c>
      <c r="BK158" s="212">
        <f t="shared" si="666"/>
        <v>22853.595320917553</v>
      </c>
      <c r="BL158" s="212">
        <f t="shared" si="666"/>
        <v>22853.595320917553</v>
      </c>
      <c r="BM158" s="212">
        <f t="shared" si="666"/>
        <v>23539.203180545082</v>
      </c>
      <c r="BN158" s="212">
        <f t="shared" si="666"/>
        <v>23539.203180545082</v>
      </c>
      <c r="BO158" s="212">
        <f t="shared" si="666"/>
        <v>24245.379275961437</v>
      </c>
      <c r="BP158" s="212">
        <f t="shared" si="666"/>
        <v>24245.379275961437</v>
      </c>
      <c r="BQ158" s="212">
        <f t="shared" si="666"/>
        <v>24972.740654240282</v>
      </c>
      <c r="BR158" s="212">
        <f t="shared" si="666"/>
        <v>24972.740654240282</v>
      </c>
      <c r="BS158" s="212">
        <f t="shared" si="666"/>
        <v>25721.92287386749</v>
      </c>
      <c r="BT158" s="212">
        <f t="shared" si="666"/>
        <v>25721.92287386749</v>
      </c>
      <c r="BU158" s="317">
        <f t="shared" si="616"/>
        <v>287041.59585556376</v>
      </c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</row>
    <row r="159" spans="1:256" s="380" customFormat="1" x14ac:dyDescent="0.2">
      <c r="B159" s="398" t="s">
        <v>295</v>
      </c>
      <c r="C159" s="417">
        <v>80</v>
      </c>
      <c r="D159" s="417">
        <f>C159*(1+Operations!$C$4)</f>
        <v>82.4</v>
      </c>
      <c r="E159" s="417">
        <f>D159*(1+Operations!$C$4)</f>
        <v>84.872000000000014</v>
      </c>
      <c r="F159" s="417">
        <f>E159*(1+Operations!$C$4)</f>
        <v>87.418160000000015</v>
      </c>
      <c r="G159" s="417">
        <f>F159*(1+Operations!$C$4)</f>
        <v>90.040704800000015</v>
      </c>
      <c r="H159" s="450" t="str">
        <f t="shared" si="606"/>
        <v>per unit</v>
      </c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419"/>
      <c r="V159" s="212">
        <f t="shared" ref="V159:AG159" si="667">V62*$D159</f>
        <v>764.04764385037311</v>
      </c>
      <c r="W159" s="212">
        <f t="shared" si="667"/>
        <v>855.73336111241804</v>
      </c>
      <c r="X159" s="212">
        <f t="shared" si="667"/>
        <v>958.42136444590835</v>
      </c>
      <c r="Y159" s="212">
        <f t="shared" si="667"/>
        <v>1073.4319281794176</v>
      </c>
      <c r="Z159" s="212">
        <f t="shared" si="667"/>
        <v>1202.2437595609476</v>
      </c>
      <c r="AA159" s="212">
        <f t="shared" si="667"/>
        <v>1346.5130107082618</v>
      </c>
      <c r="AB159" s="212">
        <f t="shared" si="667"/>
        <v>1535.0248322074183</v>
      </c>
      <c r="AC159" s="212">
        <f t="shared" si="667"/>
        <v>1749.9283087164572</v>
      </c>
      <c r="AD159" s="212">
        <f t="shared" si="667"/>
        <v>1994.9182719367611</v>
      </c>
      <c r="AE159" s="212">
        <f t="shared" si="667"/>
        <v>2274.2068300079081</v>
      </c>
      <c r="AF159" s="212">
        <f t="shared" si="667"/>
        <v>2592.5957862090154</v>
      </c>
      <c r="AG159" s="212">
        <f t="shared" si="667"/>
        <v>2955.5591962782783</v>
      </c>
      <c r="AH159" s="317">
        <f t="shared" si="610"/>
        <v>19302.624293213164</v>
      </c>
      <c r="AI159" s="212">
        <f t="shared" ref="AI159:AT159" si="668">AI62*$E159</f>
        <v>5318.4418454911065</v>
      </c>
      <c r="AJ159" s="212">
        <f t="shared" si="668"/>
        <v>5743.9171931303954</v>
      </c>
      <c r="AK159" s="212">
        <f t="shared" si="668"/>
        <v>6203.4305685808285</v>
      </c>
      <c r="AL159" s="212">
        <f t="shared" si="668"/>
        <v>6699.7050140672945</v>
      </c>
      <c r="AM159" s="212">
        <f t="shared" si="668"/>
        <v>7235.6814151926792</v>
      </c>
      <c r="AN159" s="212">
        <f t="shared" si="668"/>
        <v>7814.5359284080932</v>
      </c>
      <c r="AO159" s="212">
        <f t="shared" si="668"/>
        <v>8439.6988026807412</v>
      </c>
      <c r="AP159" s="212">
        <f t="shared" si="668"/>
        <v>9114.8747068951998</v>
      </c>
      <c r="AQ159" s="212">
        <f t="shared" si="668"/>
        <v>9844.0646834468171</v>
      </c>
      <c r="AR159" s="212">
        <f t="shared" si="668"/>
        <v>10631.589858122563</v>
      </c>
      <c r="AS159" s="212">
        <f t="shared" si="668"/>
        <v>11482.11704677237</v>
      </c>
      <c r="AT159" s="212">
        <f t="shared" si="668"/>
        <v>12400.686410514158</v>
      </c>
      <c r="AU159" s="317">
        <f t="shared" si="612"/>
        <v>100928.74347330224</v>
      </c>
      <c r="AV159" s="212">
        <f t="shared" ref="AV159:BG159" si="669">AV62*$F159</f>
        <v>14611.976811237046</v>
      </c>
      <c r="AW159" s="212">
        <f t="shared" si="669"/>
        <v>15196.455883686527</v>
      </c>
      <c r="AX159" s="212">
        <f t="shared" si="669"/>
        <v>15804.314119033987</v>
      </c>
      <c r="AY159" s="212">
        <f t="shared" si="669"/>
        <v>16436.486683795349</v>
      </c>
      <c r="AZ159" s="212">
        <f t="shared" si="669"/>
        <v>17093.94615114716</v>
      </c>
      <c r="BA159" s="212">
        <f t="shared" si="669"/>
        <v>17777.703997193046</v>
      </c>
      <c r="BB159" s="212">
        <f t="shared" si="669"/>
        <v>18488.812157080771</v>
      </c>
      <c r="BC159" s="212">
        <f t="shared" si="669"/>
        <v>19228.364643364002</v>
      </c>
      <c r="BD159" s="212">
        <f t="shared" si="669"/>
        <v>19997.499229098561</v>
      </c>
      <c r="BE159" s="212">
        <f t="shared" si="669"/>
        <v>20797.399198262505</v>
      </c>
      <c r="BF159" s="212">
        <f t="shared" si="669"/>
        <v>21629.295166193006</v>
      </c>
      <c r="BG159" s="212">
        <f t="shared" si="669"/>
        <v>22494.466972840728</v>
      </c>
      <c r="BH159" s="317">
        <f t="shared" si="614"/>
        <v>219556.72101293268</v>
      </c>
      <c r="BI159" s="212">
        <f t="shared" ref="BI159:BT159" si="670">BI62*$G159</f>
        <v>26033.869103440065</v>
      </c>
      <c r="BJ159" s="212">
        <f t="shared" si="670"/>
        <v>26033.869103440065</v>
      </c>
      <c r="BK159" s="212">
        <f t="shared" si="670"/>
        <v>26814.88517654327</v>
      </c>
      <c r="BL159" s="212">
        <f t="shared" si="670"/>
        <v>26814.88517654327</v>
      </c>
      <c r="BM159" s="212">
        <f t="shared" si="670"/>
        <v>27619.331731839568</v>
      </c>
      <c r="BN159" s="212">
        <f t="shared" si="670"/>
        <v>27619.331731839568</v>
      </c>
      <c r="BO159" s="212">
        <f t="shared" si="670"/>
        <v>28447.911683794759</v>
      </c>
      <c r="BP159" s="212">
        <f t="shared" si="670"/>
        <v>28447.911683794759</v>
      </c>
      <c r="BQ159" s="212">
        <f t="shared" si="670"/>
        <v>29301.349034308601</v>
      </c>
      <c r="BR159" s="212">
        <f t="shared" si="670"/>
        <v>29301.349034308601</v>
      </c>
      <c r="BS159" s="212">
        <f t="shared" si="670"/>
        <v>30180.389505337858</v>
      </c>
      <c r="BT159" s="212">
        <f t="shared" si="670"/>
        <v>30180.389505337858</v>
      </c>
      <c r="BU159" s="317">
        <f t="shared" si="616"/>
        <v>336795.47247052821</v>
      </c>
      <c r="BV159" s="416"/>
      <c r="BW159" s="416"/>
      <c r="BX159" s="416"/>
      <c r="BY159" s="416"/>
      <c r="BZ159" s="416"/>
      <c r="CA159" s="416"/>
      <c r="CB159" s="416"/>
      <c r="CC159" s="416"/>
      <c r="CD159" s="416"/>
      <c r="CE159" s="416"/>
      <c r="CF159" s="416"/>
      <c r="CG159" s="416"/>
      <c r="CH159" s="416"/>
    </row>
    <row r="160" spans="1:256" s="385" customFormat="1" x14ac:dyDescent="0.2">
      <c r="B160" s="525" t="s">
        <v>231</v>
      </c>
      <c r="C160" s="525"/>
      <c r="D160" s="462"/>
      <c r="E160" s="462"/>
      <c r="F160" s="462"/>
      <c r="G160" s="462"/>
      <c r="H160" s="463"/>
      <c r="I160" s="317">
        <f>SUM(I147:I159)</f>
        <v>1832.145</v>
      </c>
      <c r="J160" s="317">
        <f t="shared" ref="J160:T160" si="671">SUM(J147:J159)</f>
        <v>2052.0024000000003</v>
      </c>
      <c r="K160" s="317">
        <f t="shared" si="671"/>
        <v>2298.2426880000003</v>
      </c>
      <c r="L160" s="317">
        <f t="shared" si="671"/>
        <v>2574.0318105600004</v>
      </c>
      <c r="M160" s="317">
        <f t="shared" si="671"/>
        <v>2882.9156278272012</v>
      </c>
      <c r="N160" s="317">
        <f t="shared" si="671"/>
        <v>3228.8655031664648</v>
      </c>
      <c r="O160" s="317">
        <f t="shared" si="671"/>
        <v>3616.3293635464406</v>
      </c>
      <c r="P160" s="317">
        <f t="shared" si="671"/>
        <v>4050.2888871720143</v>
      </c>
      <c r="Q160" s="317">
        <f t="shared" si="671"/>
        <v>4536.3235536326565</v>
      </c>
      <c r="R160" s="317">
        <f t="shared" si="671"/>
        <v>5080.6823800685752</v>
      </c>
      <c r="S160" s="317">
        <f t="shared" si="671"/>
        <v>5690.3642656768043</v>
      </c>
      <c r="T160" s="317">
        <f t="shared" si="671"/>
        <v>6373.2079775580223</v>
      </c>
      <c r="U160" s="317">
        <f t="shared" ref="U160" si="672">SUM(I160:T160)</f>
        <v>44215.399457208172</v>
      </c>
      <c r="V160" s="317">
        <f>SUM(V147:V159)</f>
        <v>10940.488100251594</v>
      </c>
      <c r="W160" s="317">
        <f t="shared" ref="W160" si="673">SUM(W147:W159)</f>
        <v>12253.346672281787</v>
      </c>
      <c r="X160" s="317">
        <f t="shared" ref="X160" si="674">SUM(X147:X159)</f>
        <v>13723.748272955601</v>
      </c>
      <c r="Y160" s="317">
        <f t="shared" ref="Y160" si="675">SUM(Y147:Y159)</f>
        <v>15370.598065710277</v>
      </c>
      <c r="Z160" s="317">
        <f t="shared" ref="Z160" si="676">SUM(Z147:Z159)</f>
        <v>17215.069833595513</v>
      </c>
      <c r="AA160" s="317">
        <f t="shared" ref="AA160" si="677">SUM(AA147:AA159)</f>
        <v>19280.87821362698</v>
      </c>
      <c r="AB160" s="317">
        <f t="shared" ref="AB160" si="678">SUM(AB147:AB159)</f>
        <v>21980.201163534755</v>
      </c>
      <c r="AC160" s="317">
        <f t="shared" ref="AC160" si="679">SUM(AC147:AC159)</f>
        <v>25057.429326429625</v>
      </c>
      <c r="AD160" s="317">
        <f t="shared" ref="AD160" si="680">SUM(AD147:AD159)</f>
        <v>28565.469432129768</v>
      </c>
      <c r="AE160" s="317">
        <f t="shared" ref="AE160" si="681">SUM(AE147:AE159)</f>
        <v>32564.635152627936</v>
      </c>
      <c r="AF160" s="317">
        <f t="shared" ref="AF160" si="682">SUM(AF147:AF159)</f>
        <v>37123.684073995857</v>
      </c>
      <c r="AG160" s="317">
        <f t="shared" ref="AG160" si="683">SUM(AG147:AG159)</f>
        <v>42320.99984435529</v>
      </c>
      <c r="AH160" s="317">
        <f t="shared" ref="AH160" si="684">SUM(V160:AG160)</f>
        <v>276396.54815149499</v>
      </c>
      <c r="AI160" s="317">
        <f>SUM(AI147:AI159)</f>
        <v>60811.547556058547</v>
      </c>
      <c r="AJ160" s="317">
        <f t="shared" ref="AJ160" si="685">SUM(AJ147:AJ159)</f>
        <v>65676.471360543233</v>
      </c>
      <c r="AK160" s="317">
        <f t="shared" ref="AK160" si="686">SUM(AK147:AK159)</f>
        <v>70930.589069386682</v>
      </c>
      <c r="AL160" s="317">
        <f t="shared" ref="AL160" si="687">SUM(AL147:AL159)</f>
        <v>76605.036194937624</v>
      </c>
      <c r="AM160" s="317">
        <f t="shared" ref="AM160" si="688">SUM(AM147:AM159)</f>
        <v>82733.439090532629</v>
      </c>
      <c r="AN160" s="317">
        <f t="shared" ref="AN160" si="689">SUM(AN147:AN159)</f>
        <v>89352.114217775248</v>
      </c>
      <c r="AO160" s="317">
        <f t="shared" ref="AO160" si="690">SUM(AO147:AO159)</f>
        <v>96500.283355197273</v>
      </c>
      <c r="AP160" s="317">
        <f t="shared" ref="AP160" si="691">SUM(AP147:AP159)</f>
        <v>104220.30602361306</v>
      </c>
      <c r="AQ160" s="317">
        <f t="shared" ref="AQ160" si="692">SUM(AQ147:AQ159)</f>
        <v>112557.93050550213</v>
      </c>
      <c r="AR160" s="317">
        <f t="shared" ref="AR160" si="693">SUM(AR147:AR159)</f>
        <v>121562.56494594227</v>
      </c>
      <c r="AS160" s="317">
        <f t="shared" ref="AS160" si="694">SUM(AS147:AS159)</f>
        <v>131287.57014161767</v>
      </c>
      <c r="AT160" s="317">
        <f t="shared" ref="AT160" si="695">SUM(AT147:AT159)</f>
        <v>141790.57575294707</v>
      </c>
      <c r="AU160" s="317">
        <f t="shared" ref="AU160" si="696">SUM(AI160:AT160)</f>
        <v>1154028.4282140534</v>
      </c>
      <c r="AV160" s="317">
        <f>SUM(AV147:AV159)</f>
        <v>167074.67122121266</v>
      </c>
      <c r="AW160" s="317">
        <f t="shared" ref="AW160" si="697">SUM(AW147:AW159)</f>
        <v>173757.65807006115</v>
      </c>
      <c r="AX160" s="317">
        <f t="shared" ref="AX160" si="698">SUM(AX147:AX159)</f>
        <v>180707.96439286359</v>
      </c>
      <c r="AY160" s="317">
        <f t="shared" ref="AY160" si="699">SUM(AY147:AY159)</f>
        <v>187936.28296857816</v>
      </c>
      <c r="AZ160" s="317">
        <f t="shared" ref="AZ160" si="700">SUM(AZ147:AZ159)</f>
        <v>195453.73428732128</v>
      </c>
      <c r="BA160" s="317">
        <f t="shared" ref="BA160" si="701">SUM(BA147:BA159)</f>
        <v>203271.88365881416</v>
      </c>
      <c r="BB160" s="317">
        <f t="shared" ref="BB160" si="702">SUM(BB147:BB159)</f>
        <v>211402.75900516674</v>
      </c>
      <c r="BC160" s="317">
        <f t="shared" ref="BC160" si="703">SUM(BC147:BC159)</f>
        <v>219858.86936537339</v>
      </c>
      <c r="BD160" s="317">
        <f t="shared" ref="BD160" si="704">SUM(BD147:BD159)</f>
        <v>228653.22413998828</v>
      </c>
      <c r="BE160" s="317">
        <f t="shared" ref="BE160" si="705">SUM(BE147:BE159)</f>
        <v>237799.35310558786</v>
      </c>
      <c r="BF160" s="317">
        <f t="shared" ref="BF160" si="706">SUM(BF147:BF159)</f>
        <v>247311.32722981134</v>
      </c>
      <c r="BG160" s="317">
        <f t="shared" ref="BG160" si="707">SUM(BG147:BG159)</f>
        <v>257203.78031900385</v>
      </c>
      <c r="BH160" s="317">
        <f t="shared" ref="BH160" si="708">SUM(AV160:BG160)</f>
        <v>2510431.5077637825</v>
      </c>
      <c r="BI160" s="317">
        <f>SUM(BI147:BI159)</f>
        <v>297673.62604410673</v>
      </c>
      <c r="BJ160" s="317">
        <f t="shared" ref="BJ160" si="709">SUM(BJ147:BJ159)</f>
        <v>297673.62604410673</v>
      </c>
      <c r="BK160" s="317">
        <f t="shared" ref="BK160" si="710">SUM(BK147:BK159)</f>
        <v>306603.83482543001</v>
      </c>
      <c r="BL160" s="317">
        <f t="shared" ref="BL160" si="711">SUM(BL147:BL159)</f>
        <v>306603.83482543001</v>
      </c>
      <c r="BM160" s="317">
        <f t="shared" ref="BM160" si="712">SUM(BM147:BM159)</f>
        <v>315801.94987019285</v>
      </c>
      <c r="BN160" s="317">
        <f t="shared" ref="BN160" si="713">SUM(BN147:BN159)</f>
        <v>315801.94987019285</v>
      </c>
      <c r="BO160" s="317">
        <f t="shared" ref="BO160" si="714">SUM(BO147:BO159)</f>
        <v>325276.00836629869</v>
      </c>
      <c r="BP160" s="317">
        <f t="shared" ref="BP160" si="715">SUM(BP147:BP159)</f>
        <v>325276.00836629869</v>
      </c>
      <c r="BQ160" s="317">
        <f t="shared" ref="BQ160" si="716">SUM(BQ147:BQ159)</f>
        <v>335034.28861728765</v>
      </c>
      <c r="BR160" s="317">
        <f t="shared" ref="BR160" si="717">SUM(BR147:BR159)</f>
        <v>335034.28861728765</v>
      </c>
      <c r="BS160" s="317">
        <f t="shared" ref="BS160" si="718">SUM(BS147:BS159)</f>
        <v>345085.31727580627</v>
      </c>
      <c r="BT160" s="317">
        <f t="shared" ref="BT160" si="719">SUM(BT147:BT159)</f>
        <v>345085.31727580627</v>
      </c>
      <c r="BU160" s="317">
        <f t="shared" ref="BU160" si="720">SUM(BI160:BT160)</f>
        <v>3850950.0499982452</v>
      </c>
      <c r="BV160" s="465"/>
      <c r="BW160" s="465"/>
      <c r="BX160" s="465"/>
      <c r="BY160" s="465"/>
      <c r="BZ160" s="465"/>
      <c r="CA160" s="465"/>
      <c r="CB160" s="465"/>
      <c r="CC160" s="465"/>
      <c r="CD160" s="465"/>
      <c r="CE160" s="465"/>
      <c r="CF160" s="465"/>
      <c r="CG160" s="465"/>
      <c r="CH160" s="465"/>
    </row>
    <row r="161" spans="1:256" s="380" customFormat="1" x14ac:dyDescent="0.2">
      <c r="C161" s="427"/>
      <c r="H161" s="450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317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317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317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317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317"/>
      <c r="BV161" s="426"/>
      <c r="BW161" s="416"/>
      <c r="BX161" s="416"/>
      <c r="BY161" s="416"/>
      <c r="BZ161" s="416"/>
      <c r="CA161" s="416"/>
      <c r="CB161" s="416"/>
      <c r="CC161" s="416"/>
      <c r="CD161" s="416"/>
      <c r="CE161" s="416"/>
      <c r="CF161" s="416"/>
      <c r="CG161" s="426"/>
      <c r="CH161" s="416"/>
    </row>
    <row r="162" spans="1:256" s="380" customFormat="1" x14ac:dyDescent="0.2">
      <c r="A162" s="406"/>
      <c r="B162" s="394" t="s">
        <v>263</v>
      </c>
      <c r="C162" s="424"/>
      <c r="D162" s="424"/>
      <c r="E162" s="424"/>
      <c r="F162" s="424"/>
      <c r="G162" s="424"/>
      <c r="H162" s="450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317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317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317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317"/>
      <c r="BI162" s="212"/>
      <c r="BJ162" s="212"/>
      <c r="BK162" s="212"/>
      <c r="BL162" s="212"/>
      <c r="BM162" s="212"/>
      <c r="BN162" s="212"/>
      <c r="BO162" s="212"/>
      <c r="BP162" s="212"/>
      <c r="BQ162" s="212"/>
      <c r="BR162" s="212"/>
      <c r="BS162" s="212"/>
      <c r="BT162" s="212"/>
      <c r="BU162" s="317"/>
      <c r="BV162" s="426"/>
      <c r="BW162" s="426"/>
      <c r="BX162" s="426"/>
      <c r="BY162" s="426"/>
      <c r="BZ162" s="426"/>
      <c r="CA162" s="426"/>
      <c r="CB162" s="426"/>
      <c r="CC162" s="426"/>
      <c r="CD162" s="426"/>
      <c r="CE162" s="426"/>
      <c r="CF162" s="426"/>
      <c r="CG162" s="416"/>
      <c r="CH162" s="426"/>
      <c r="CI162" s="406"/>
      <c r="CJ162" s="406"/>
      <c r="CK162" s="406"/>
      <c r="CL162" s="406"/>
      <c r="CM162" s="406"/>
      <c r="CN162" s="406"/>
      <c r="CO162" s="406"/>
      <c r="CP162" s="406"/>
      <c r="CQ162" s="406"/>
      <c r="CR162" s="406"/>
      <c r="CS162" s="406"/>
      <c r="CT162" s="406"/>
      <c r="CU162" s="406"/>
      <c r="CV162" s="406"/>
      <c r="CW162" s="406"/>
      <c r="CX162" s="406"/>
      <c r="CY162" s="406"/>
      <c r="CZ162" s="406"/>
      <c r="DA162" s="406"/>
      <c r="DB162" s="406"/>
      <c r="DC162" s="406"/>
      <c r="DD162" s="406"/>
      <c r="DE162" s="406"/>
      <c r="DF162" s="406"/>
      <c r="DG162" s="406"/>
      <c r="DH162" s="406"/>
      <c r="DI162" s="406"/>
      <c r="DJ162" s="406"/>
      <c r="DK162" s="406"/>
      <c r="DL162" s="406"/>
      <c r="DM162" s="406"/>
      <c r="DN162" s="406"/>
      <c r="DO162" s="406"/>
      <c r="DP162" s="406"/>
      <c r="DQ162" s="406"/>
      <c r="DR162" s="406"/>
      <c r="DS162" s="406"/>
      <c r="DT162" s="406"/>
      <c r="DU162" s="406"/>
      <c r="DV162" s="406"/>
      <c r="DW162" s="406"/>
      <c r="DX162" s="406"/>
      <c r="DY162" s="406"/>
      <c r="DZ162" s="406"/>
      <c r="EA162" s="406"/>
      <c r="EB162" s="406"/>
      <c r="EC162" s="406"/>
      <c r="ED162" s="406"/>
      <c r="EE162" s="406"/>
      <c r="EF162" s="406"/>
      <c r="EG162" s="406"/>
      <c r="EH162" s="406"/>
      <c r="EI162" s="406"/>
      <c r="EJ162" s="406"/>
      <c r="EK162" s="406"/>
      <c r="EL162" s="406"/>
      <c r="EM162" s="406"/>
      <c r="EN162" s="406"/>
      <c r="EO162" s="406"/>
      <c r="EP162" s="406"/>
      <c r="EQ162" s="406"/>
      <c r="ER162" s="406"/>
      <c r="ES162" s="406"/>
      <c r="ET162" s="406"/>
      <c r="EU162" s="406"/>
      <c r="EV162" s="406"/>
      <c r="EW162" s="406"/>
      <c r="EX162" s="406"/>
      <c r="EY162" s="406"/>
      <c r="EZ162" s="406"/>
      <c r="FA162" s="406"/>
      <c r="FB162" s="406"/>
      <c r="FC162" s="406"/>
      <c r="FD162" s="406"/>
      <c r="FE162" s="406"/>
      <c r="FF162" s="406"/>
      <c r="FG162" s="406"/>
      <c r="FH162" s="406"/>
      <c r="FI162" s="406"/>
      <c r="FJ162" s="406"/>
      <c r="FK162" s="406"/>
      <c r="FL162" s="406"/>
      <c r="FM162" s="406"/>
      <c r="FN162" s="406"/>
      <c r="FO162" s="406"/>
      <c r="FP162" s="406"/>
      <c r="FQ162" s="406"/>
      <c r="FR162" s="406"/>
      <c r="FS162" s="406"/>
      <c r="FT162" s="406"/>
      <c r="FU162" s="406"/>
      <c r="FV162" s="406"/>
      <c r="FW162" s="406"/>
      <c r="FX162" s="406"/>
      <c r="FY162" s="406"/>
      <c r="FZ162" s="406"/>
      <c r="GA162" s="406"/>
      <c r="GB162" s="406"/>
      <c r="GC162" s="406"/>
      <c r="GD162" s="406"/>
      <c r="GE162" s="406"/>
      <c r="GF162" s="406"/>
      <c r="GG162" s="406"/>
      <c r="GH162" s="406"/>
      <c r="GI162" s="406"/>
      <c r="GJ162" s="406"/>
      <c r="GK162" s="406"/>
      <c r="GL162" s="406"/>
      <c r="GM162" s="406"/>
      <c r="GN162" s="406"/>
      <c r="GO162" s="406"/>
      <c r="GP162" s="406"/>
      <c r="GQ162" s="406"/>
      <c r="GR162" s="406"/>
      <c r="GS162" s="406"/>
      <c r="GT162" s="406"/>
      <c r="GU162" s="406"/>
      <c r="GV162" s="406"/>
      <c r="GW162" s="406"/>
      <c r="GX162" s="406"/>
      <c r="GY162" s="406"/>
      <c r="GZ162" s="406"/>
      <c r="HA162" s="406"/>
      <c r="HB162" s="406"/>
      <c r="HC162" s="406"/>
      <c r="HD162" s="406"/>
      <c r="HE162" s="406"/>
      <c r="HF162" s="406"/>
      <c r="HG162" s="406"/>
      <c r="HH162" s="406"/>
      <c r="HI162" s="406"/>
      <c r="HJ162" s="406"/>
      <c r="HK162" s="406"/>
      <c r="HL162" s="406"/>
      <c r="HM162" s="406"/>
      <c r="HN162" s="406"/>
      <c r="HO162" s="406"/>
      <c r="HP162" s="406"/>
      <c r="HQ162" s="406"/>
      <c r="HR162" s="406"/>
      <c r="HS162" s="406"/>
      <c r="HT162" s="406"/>
      <c r="HU162" s="406"/>
      <c r="HV162" s="406"/>
      <c r="HW162" s="406"/>
      <c r="HX162" s="406"/>
      <c r="HY162" s="406"/>
      <c r="HZ162" s="406"/>
      <c r="IA162" s="406"/>
      <c r="IB162" s="406"/>
      <c r="IC162" s="406"/>
      <c r="ID162" s="406"/>
      <c r="IE162" s="406"/>
      <c r="IF162" s="406"/>
      <c r="IG162" s="406"/>
      <c r="IH162" s="406"/>
      <c r="II162" s="406"/>
      <c r="IJ162" s="406"/>
      <c r="IK162" s="406"/>
      <c r="IL162" s="406"/>
      <c r="IM162" s="406"/>
      <c r="IN162" s="406"/>
      <c r="IO162" s="406"/>
      <c r="IP162" s="406"/>
      <c r="IQ162" s="406"/>
      <c r="IR162" s="406"/>
      <c r="IS162" s="406"/>
      <c r="IT162" s="406"/>
      <c r="IU162" s="406"/>
      <c r="IV162" s="406"/>
    </row>
    <row r="163" spans="1:256" s="380" customFormat="1" x14ac:dyDescent="0.2">
      <c r="B163" s="398" t="s">
        <v>292</v>
      </c>
      <c r="C163" s="417">
        <f>10.5*24</f>
        <v>252</v>
      </c>
      <c r="D163" s="417">
        <f>C163*(1+Operations!$C$4)</f>
        <v>259.56</v>
      </c>
      <c r="E163" s="417">
        <f>D163*(1+Operations!$C$4)</f>
        <v>267.34680000000003</v>
      </c>
      <c r="F163" s="417">
        <f>E163*(1+Operations!$C$4)</f>
        <v>275.36720400000002</v>
      </c>
      <c r="G163" s="417">
        <f>F163*(1+Operations!$C$4)</f>
        <v>283.62822012000004</v>
      </c>
      <c r="H163" s="384" t="str">
        <f t="shared" ref="H163:H175" si="721">H147</f>
        <v>per unit</v>
      </c>
      <c r="I163" s="212">
        <f t="shared" ref="I163:T163" si="722">I68*$C163</f>
        <v>1008</v>
      </c>
      <c r="J163" s="212">
        <f t="shared" si="722"/>
        <v>1128.96</v>
      </c>
      <c r="K163" s="212">
        <f t="shared" si="722"/>
        <v>1264.4352000000003</v>
      </c>
      <c r="L163" s="212">
        <f t="shared" si="722"/>
        <v>1416.1674240000004</v>
      </c>
      <c r="M163" s="212">
        <f t="shared" si="722"/>
        <v>1586.1075148800005</v>
      </c>
      <c r="N163" s="212">
        <f t="shared" si="722"/>
        <v>1776.4404166656007</v>
      </c>
      <c r="O163" s="212">
        <f t="shared" si="722"/>
        <v>1989.6132666654732</v>
      </c>
      <c r="P163" s="212">
        <f t="shared" si="722"/>
        <v>2228.3668586653303</v>
      </c>
      <c r="Q163" s="212">
        <f t="shared" si="722"/>
        <v>2495.7708817051703</v>
      </c>
      <c r="R163" s="212">
        <f t="shared" si="722"/>
        <v>2795.2633875097913</v>
      </c>
      <c r="S163" s="212">
        <f t="shared" si="722"/>
        <v>3130.6949940109662</v>
      </c>
      <c r="T163" s="212">
        <f t="shared" si="722"/>
        <v>3506.378393292282</v>
      </c>
      <c r="U163" s="317">
        <f t="shared" ref="U163:U169" si="723">SUM(I163:T163)</f>
        <v>24326.198337394613</v>
      </c>
      <c r="V163" s="212">
        <f t="shared" ref="V163:AG163" si="724">V68*$D163</f>
        <v>3559.5631407617398</v>
      </c>
      <c r="W163" s="212">
        <f t="shared" si="724"/>
        <v>3986.710717653149</v>
      </c>
      <c r="X163" s="212">
        <f t="shared" si="724"/>
        <v>4465.1160037715272</v>
      </c>
      <c r="Y163" s="212">
        <f t="shared" si="724"/>
        <v>5000.9299242241104</v>
      </c>
      <c r="Z163" s="212">
        <f t="shared" si="724"/>
        <v>5601.0415151310044</v>
      </c>
      <c r="AA163" s="212">
        <f t="shared" si="724"/>
        <v>6273.1664969467256</v>
      </c>
      <c r="AB163" s="212">
        <f t="shared" si="724"/>
        <v>7151.4098065192684</v>
      </c>
      <c r="AC163" s="212">
        <f t="shared" si="724"/>
        <v>8152.607179431966</v>
      </c>
      <c r="AD163" s="212">
        <f t="shared" si="724"/>
        <v>9293.9721845524437</v>
      </c>
      <c r="AE163" s="212">
        <f t="shared" si="724"/>
        <v>10595.128290389786</v>
      </c>
      <c r="AF163" s="212">
        <f t="shared" si="724"/>
        <v>12078.446251044355</v>
      </c>
      <c r="AG163" s="212">
        <f t="shared" si="724"/>
        <v>13769.428726190568</v>
      </c>
      <c r="AH163" s="317">
        <f t="shared" ref="AH163:AH175" si="725">SUM(V163:AG163)</f>
        <v>89927.520236616649</v>
      </c>
      <c r="AI163" s="212">
        <f t="shared" ref="AI163:AT163" si="726">AI68*$E163</f>
        <v>6266.0914834149771</v>
      </c>
      <c r="AJ163" s="212">
        <f t="shared" si="726"/>
        <v>6767.3788020881757</v>
      </c>
      <c r="AK163" s="212">
        <f t="shared" si="726"/>
        <v>7308.7691062552312</v>
      </c>
      <c r="AL163" s="212">
        <f t="shared" si="726"/>
        <v>7893.4706347556485</v>
      </c>
      <c r="AM163" s="212">
        <f t="shared" si="726"/>
        <v>8524.9482855361002</v>
      </c>
      <c r="AN163" s="212">
        <f t="shared" si="726"/>
        <v>9206.9441483789888</v>
      </c>
      <c r="AO163" s="212">
        <f t="shared" si="726"/>
        <v>9943.4996802493079</v>
      </c>
      <c r="AP163" s="212">
        <f t="shared" si="726"/>
        <v>10738.979654669254</v>
      </c>
      <c r="AQ163" s="212">
        <f t="shared" si="726"/>
        <v>11598.098027042795</v>
      </c>
      <c r="AR163" s="212">
        <f t="shared" si="726"/>
        <v>12525.94586920622</v>
      </c>
      <c r="AS163" s="212">
        <f t="shared" si="726"/>
        <v>13528.021538742718</v>
      </c>
      <c r="AT163" s="212">
        <f t="shared" si="726"/>
        <v>14610.263261842138</v>
      </c>
      <c r="AU163" s="317">
        <f t="shared" ref="AU163:AU175" si="727">SUM(AI163:AT163)</f>
        <v>118912.41049218155</v>
      </c>
      <c r="AV163" s="212">
        <f t="shared" ref="AV163:BG163" si="728">AV68*$F163</f>
        <v>16954.723506592407</v>
      </c>
      <c r="AW163" s="212">
        <f t="shared" si="728"/>
        <v>17632.912446856099</v>
      </c>
      <c r="AX163" s="212">
        <f t="shared" si="728"/>
        <v>18338.228944730348</v>
      </c>
      <c r="AY163" s="212">
        <f t="shared" si="728"/>
        <v>19071.758102519561</v>
      </c>
      <c r="AZ163" s="212">
        <f t="shared" si="728"/>
        <v>19834.62842662034</v>
      </c>
      <c r="BA163" s="212">
        <f t="shared" si="728"/>
        <v>20628.013563685159</v>
      </c>
      <c r="BB163" s="212">
        <f t="shared" si="728"/>
        <v>21453.134106232563</v>
      </c>
      <c r="BC163" s="212">
        <f t="shared" si="728"/>
        <v>22311.259470481866</v>
      </c>
      <c r="BD163" s="212">
        <f t="shared" si="728"/>
        <v>23203.70984930114</v>
      </c>
      <c r="BE163" s="212">
        <f t="shared" si="728"/>
        <v>24131.858243273186</v>
      </c>
      <c r="BF163" s="212">
        <f t="shared" si="728"/>
        <v>25097.132573004114</v>
      </c>
      <c r="BG163" s="212">
        <f t="shared" si="728"/>
        <v>26101.017875924281</v>
      </c>
      <c r="BH163" s="317">
        <f t="shared" ref="BH163:BH175" si="729">SUM(AV163:BG163)</f>
        <v>254758.37710922107</v>
      </c>
      <c r="BI163" s="212">
        <f t="shared" ref="BI163:BT163" si="730">BI68*$G163</f>
        <v>28755.591782436069</v>
      </c>
      <c r="BJ163" s="212">
        <f t="shared" si="730"/>
        <v>28755.591782436069</v>
      </c>
      <c r="BK163" s="212">
        <f t="shared" si="730"/>
        <v>29618.259535909157</v>
      </c>
      <c r="BL163" s="212">
        <f t="shared" si="730"/>
        <v>29618.259535909157</v>
      </c>
      <c r="BM163" s="212">
        <f t="shared" si="730"/>
        <v>30506.807321986435</v>
      </c>
      <c r="BN163" s="212">
        <f t="shared" si="730"/>
        <v>30506.807321986435</v>
      </c>
      <c r="BO163" s="212">
        <f t="shared" si="730"/>
        <v>31422.011541646032</v>
      </c>
      <c r="BP163" s="212">
        <f t="shared" si="730"/>
        <v>31422.011541646032</v>
      </c>
      <c r="BQ163" s="212">
        <f t="shared" si="730"/>
        <v>32364.671887895413</v>
      </c>
      <c r="BR163" s="212">
        <f t="shared" si="730"/>
        <v>32364.671887895413</v>
      </c>
      <c r="BS163" s="212">
        <f t="shared" si="730"/>
        <v>33335.612044532274</v>
      </c>
      <c r="BT163" s="212">
        <f t="shared" si="730"/>
        <v>33335.612044532274</v>
      </c>
      <c r="BU163" s="317">
        <f t="shared" ref="BU163:BU175" si="731">SUM(BI163:BT163)</f>
        <v>372005.90822881076</v>
      </c>
      <c r="BV163" s="416"/>
      <c r="BW163" s="416"/>
      <c r="BX163" s="416"/>
      <c r="BY163" s="416"/>
      <c r="BZ163" s="416"/>
      <c r="CA163" s="416"/>
      <c r="CB163" s="416"/>
      <c r="CC163" s="416"/>
      <c r="CD163" s="416"/>
      <c r="CE163" s="416"/>
      <c r="CF163" s="416"/>
      <c r="CG163" s="416"/>
      <c r="CH163" s="416"/>
    </row>
    <row r="164" spans="1:256" s="380" customFormat="1" x14ac:dyDescent="0.2">
      <c r="B164" s="398" t="s">
        <v>293</v>
      </c>
      <c r="C164" s="417">
        <f>5.75*24</f>
        <v>138</v>
      </c>
      <c r="D164" s="417">
        <f>C164*(1+Operations!$C$4)</f>
        <v>142.14000000000001</v>
      </c>
      <c r="E164" s="417">
        <f>D164*(1+Operations!$C$4)</f>
        <v>146.40420000000003</v>
      </c>
      <c r="F164" s="417">
        <f>E164*(1+Operations!$C$4)</f>
        <v>150.79632600000005</v>
      </c>
      <c r="G164" s="417">
        <f>F164*(1+Operations!$C$4)</f>
        <v>155.32021578000007</v>
      </c>
      <c r="H164" s="384" t="str">
        <f t="shared" si="721"/>
        <v>per unit</v>
      </c>
      <c r="I164" s="212">
        <f t="shared" ref="I164:T164" si="732">I69*$C164</f>
        <v>828</v>
      </c>
      <c r="J164" s="212">
        <f t="shared" si="732"/>
        <v>927.36000000000013</v>
      </c>
      <c r="K164" s="212">
        <f t="shared" si="732"/>
        <v>1038.6432</v>
      </c>
      <c r="L164" s="212">
        <f t="shared" si="732"/>
        <v>1163.2803840000001</v>
      </c>
      <c r="M164" s="212">
        <f t="shared" si="732"/>
        <v>1302.8740300800005</v>
      </c>
      <c r="N164" s="212">
        <f t="shared" si="732"/>
        <v>1459.2189136896006</v>
      </c>
      <c r="O164" s="212">
        <f t="shared" si="732"/>
        <v>1634.3251833323527</v>
      </c>
      <c r="P164" s="212">
        <f t="shared" si="732"/>
        <v>1830.4442053322355</v>
      </c>
      <c r="Q164" s="212">
        <f t="shared" si="732"/>
        <v>2050.0975099721036</v>
      </c>
      <c r="R164" s="212">
        <f t="shared" si="732"/>
        <v>2296.1092111687567</v>
      </c>
      <c r="S164" s="212">
        <f t="shared" si="732"/>
        <v>2571.6423165090077</v>
      </c>
      <c r="T164" s="212">
        <f t="shared" si="732"/>
        <v>2880.2393944900887</v>
      </c>
      <c r="U164" s="317">
        <f t="shared" si="723"/>
        <v>19982.234348574151</v>
      </c>
      <c r="V164" s="212">
        <f t="shared" ref="V164:AG164" si="733">V69*$D164</f>
        <v>2680.2662934902387</v>
      </c>
      <c r="W164" s="212">
        <f t="shared" si="733"/>
        <v>3001.898248709068</v>
      </c>
      <c r="X164" s="212">
        <f t="shared" si="733"/>
        <v>3362.1260385541559</v>
      </c>
      <c r="Y164" s="212">
        <f t="shared" si="733"/>
        <v>3765.5811631806555</v>
      </c>
      <c r="Z164" s="212">
        <f t="shared" si="733"/>
        <v>4217.4509027623335</v>
      </c>
      <c r="AA164" s="212">
        <f t="shared" si="733"/>
        <v>4723.5450110938145</v>
      </c>
      <c r="AB164" s="212">
        <f t="shared" si="733"/>
        <v>5384.8413126469495</v>
      </c>
      <c r="AC164" s="212">
        <f t="shared" si="733"/>
        <v>6138.7190964175225</v>
      </c>
      <c r="AD164" s="212">
        <f t="shared" si="733"/>
        <v>6998.139769915977</v>
      </c>
      <c r="AE164" s="212">
        <f t="shared" si="733"/>
        <v>7977.8793377042139</v>
      </c>
      <c r="AF164" s="212">
        <f t="shared" si="733"/>
        <v>9094.782444982804</v>
      </c>
      <c r="AG164" s="212">
        <f t="shared" si="733"/>
        <v>10368.051987280398</v>
      </c>
      <c r="AH164" s="317">
        <f t="shared" si="725"/>
        <v>67713.281606738135</v>
      </c>
      <c r="AI164" s="212">
        <f t="shared" ref="AI164:AT164" si="734">AI69*$E164</f>
        <v>14869.534551913321</v>
      </c>
      <c r="AJ164" s="212">
        <f t="shared" si="734"/>
        <v>16059.097316066385</v>
      </c>
      <c r="AK164" s="212">
        <f t="shared" si="734"/>
        <v>17343.8251013517</v>
      </c>
      <c r="AL164" s="212">
        <f t="shared" si="734"/>
        <v>18731.331109459836</v>
      </c>
      <c r="AM164" s="212">
        <f t="shared" si="734"/>
        <v>20229.837598216622</v>
      </c>
      <c r="AN164" s="212">
        <f t="shared" si="734"/>
        <v>21848.224606073953</v>
      </c>
      <c r="AO164" s="212">
        <f t="shared" si="734"/>
        <v>23596.08257455987</v>
      </c>
      <c r="AP164" s="212">
        <f t="shared" si="734"/>
        <v>25483.769180524661</v>
      </c>
      <c r="AQ164" s="212">
        <f t="shared" si="734"/>
        <v>27522.470714966643</v>
      </c>
      <c r="AR164" s="212">
        <f t="shared" si="734"/>
        <v>29724.268372163973</v>
      </c>
      <c r="AS164" s="212">
        <f t="shared" si="734"/>
        <v>32102.209841937092</v>
      </c>
      <c r="AT164" s="212">
        <f t="shared" si="734"/>
        <v>34670.386629292065</v>
      </c>
      <c r="AU164" s="317">
        <f t="shared" si="727"/>
        <v>282181.03759652609</v>
      </c>
      <c r="AV164" s="212">
        <f t="shared" ref="AV164:BG164" si="735">AV69*$F164</f>
        <v>40233.828003739131</v>
      </c>
      <c r="AW164" s="212">
        <f t="shared" si="735"/>
        <v>41843.181123888702</v>
      </c>
      <c r="AX164" s="212">
        <f t="shared" si="735"/>
        <v>43516.908368844255</v>
      </c>
      <c r="AY164" s="212">
        <f t="shared" si="735"/>
        <v>45257.584703598026</v>
      </c>
      <c r="AZ164" s="212">
        <f t="shared" si="735"/>
        <v>47067.888091741945</v>
      </c>
      <c r="BA164" s="212">
        <f t="shared" si="735"/>
        <v>48950.603615411615</v>
      </c>
      <c r="BB164" s="212">
        <f t="shared" si="735"/>
        <v>50908.627760028081</v>
      </c>
      <c r="BC164" s="212">
        <f t="shared" si="735"/>
        <v>52944.972870429207</v>
      </c>
      <c r="BD164" s="212">
        <f t="shared" si="735"/>
        <v>55062.771785246376</v>
      </c>
      <c r="BE164" s="212">
        <f t="shared" si="735"/>
        <v>57265.282656656229</v>
      </c>
      <c r="BF164" s="212">
        <f t="shared" si="735"/>
        <v>59555.893962922491</v>
      </c>
      <c r="BG164" s="212">
        <f t="shared" si="735"/>
        <v>61938.129721439378</v>
      </c>
      <c r="BH164" s="317">
        <f t="shared" si="729"/>
        <v>604545.67266394536</v>
      </c>
      <c r="BI164" s="212">
        <f t="shared" ref="BI164:BT164" si="736">BI69*$G164</f>
        <v>68237.475737685629</v>
      </c>
      <c r="BJ164" s="212">
        <f t="shared" si="736"/>
        <v>68237.475737685629</v>
      </c>
      <c r="BK164" s="212">
        <f t="shared" si="736"/>
        <v>70284.600009816189</v>
      </c>
      <c r="BL164" s="212">
        <f t="shared" si="736"/>
        <v>70284.600009816189</v>
      </c>
      <c r="BM164" s="212">
        <f t="shared" si="736"/>
        <v>72393.138010110677</v>
      </c>
      <c r="BN164" s="212">
        <f t="shared" si="736"/>
        <v>72393.138010110677</v>
      </c>
      <c r="BO164" s="212">
        <f t="shared" si="736"/>
        <v>74564.932150414024</v>
      </c>
      <c r="BP164" s="212">
        <f t="shared" si="736"/>
        <v>74564.932150414024</v>
      </c>
      <c r="BQ164" s="212">
        <f t="shared" si="736"/>
        <v>76801.880114926447</v>
      </c>
      <c r="BR164" s="212">
        <f t="shared" si="736"/>
        <v>76801.880114926447</v>
      </c>
      <c r="BS164" s="212">
        <f t="shared" si="736"/>
        <v>79105.936518374248</v>
      </c>
      <c r="BT164" s="212">
        <f t="shared" si="736"/>
        <v>79105.936518374248</v>
      </c>
      <c r="BU164" s="317">
        <f t="shared" si="731"/>
        <v>882775.92508265458</v>
      </c>
      <c r="BV164" s="416"/>
      <c r="BW164" s="416"/>
      <c r="BX164" s="416"/>
      <c r="BY164" s="416"/>
      <c r="BZ164" s="416"/>
      <c r="CA164" s="416"/>
      <c r="CB164" s="416"/>
      <c r="CC164" s="416"/>
      <c r="CD164" s="416"/>
      <c r="CE164" s="416"/>
      <c r="CF164" s="416"/>
      <c r="CG164" s="416"/>
      <c r="CH164" s="416"/>
    </row>
    <row r="165" spans="1:256" s="380" customFormat="1" x14ac:dyDescent="0.2">
      <c r="B165" s="398" t="s">
        <v>294</v>
      </c>
      <c r="C165" s="417">
        <v>75</v>
      </c>
      <c r="D165" s="417">
        <f>C165*(1+Operations!$C$4)</f>
        <v>77.25</v>
      </c>
      <c r="E165" s="417">
        <f>D165*(1+Operations!$C$4)</f>
        <v>79.567499999999995</v>
      </c>
      <c r="F165" s="417">
        <f>E165*(1+Operations!$C$4)</f>
        <v>81.954525000000004</v>
      </c>
      <c r="G165" s="417">
        <f>F165*(1+Operations!$C$4)</f>
        <v>84.413160750000003</v>
      </c>
      <c r="H165" s="384" t="str">
        <f t="shared" si="721"/>
        <v>per unit</v>
      </c>
      <c r="I165" s="212">
        <f t="shared" ref="I165:T165" si="737">I70*$C165</f>
        <v>600</v>
      </c>
      <c r="J165" s="212">
        <f t="shared" si="737"/>
        <v>672.00000000000011</v>
      </c>
      <c r="K165" s="212">
        <f t="shared" si="737"/>
        <v>752.64000000000021</v>
      </c>
      <c r="L165" s="212">
        <f t="shared" si="737"/>
        <v>842.95680000000027</v>
      </c>
      <c r="M165" s="212">
        <f t="shared" si="737"/>
        <v>944.11161600000037</v>
      </c>
      <c r="N165" s="212">
        <f t="shared" si="737"/>
        <v>1057.4050099200003</v>
      </c>
      <c r="O165" s="212">
        <f t="shared" si="737"/>
        <v>1184.2936111104007</v>
      </c>
      <c r="P165" s="212">
        <f t="shared" si="737"/>
        <v>1326.4088444436488</v>
      </c>
      <c r="Q165" s="212">
        <f t="shared" si="737"/>
        <v>1485.5779057768871</v>
      </c>
      <c r="R165" s="212">
        <f t="shared" si="737"/>
        <v>1663.8472544701137</v>
      </c>
      <c r="S165" s="212">
        <f t="shared" si="737"/>
        <v>1863.5089250065275</v>
      </c>
      <c r="T165" s="212">
        <f t="shared" si="737"/>
        <v>2087.1299960073106</v>
      </c>
      <c r="U165" s="317">
        <f t="shared" si="723"/>
        <v>14479.879962734891</v>
      </c>
      <c r="V165" s="212">
        <f t="shared" ref="V165:AG165" si="738">V70*$D165</f>
        <v>1986.3633598000779</v>
      </c>
      <c r="W165" s="212">
        <f t="shared" si="738"/>
        <v>2224.7269629760876</v>
      </c>
      <c r="X165" s="212">
        <f t="shared" si="738"/>
        <v>2491.6941985332182</v>
      </c>
      <c r="Y165" s="212">
        <f t="shared" si="738"/>
        <v>2790.6975023572045</v>
      </c>
      <c r="Z165" s="212">
        <f t="shared" si="738"/>
        <v>3125.581202640069</v>
      </c>
      <c r="AA165" s="212">
        <f t="shared" si="738"/>
        <v>3500.6509469568782</v>
      </c>
      <c r="AB165" s="212">
        <f t="shared" si="738"/>
        <v>3990.7420795308412</v>
      </c>
      <c r="AC165" s="212">
        <f t="shared" si="738"/>
        <v>4549.4459706651596</v>
      </c>
      <c r="AD165" s="212">
        <f t="shared" si="738"/>
        <v>5186.368406558282</v>
      </c>
      <c r="AE165" s="212">
        <f t="shared" si="738"/>
        <v>5912.4599834764422</v>
      </c>
      <c r="AF165" s="212">
        <f t="shared" si="738"/>
        <v>6740.2043811631447</v>
      </c>
      <c r="AG165" s="212">
        <f t="shared" si="738"/>
        <v>7683.8329945259866</v>
      </c>
      <c r="AH165" s="317">
        <f t="shared" si="725"/>
        <v>50182.767989183398</v>
      </c>
      <c r="AI165" s="212">
        <f t="shared" ref="AI165:AT165" si="739">AI70*$E165</f>
        <v>8081.2687782137591</v>
      </c>
      <c r="AJ165" s="212">
        <f t="shared" si="739"/>
        <v>8727.7702804708588</v>
      </c>
      <c r="AK165" s="212">
        <f t="shared" si="739"/>
        <v>9425.9919029085304</v>
      </c>
      <c r="AL165" s="212">
        <f t="shared" si="739"/>
        <v>10180.071255141213</v>
      </c>
      <c r="AM165" s="212">
        <f t="shared" si="739"/>
        <v>10994.476955552509</v>
      </c>
      <c r="AN165" s="212">
        <f t="shared" si="739"/>
        <v>11874.035111996711</v>
      </c>
      <c r="AO165" s="212">
        <f t="shared" si="739"/>
        <v>12823.957920956447</v>
      </c>
      <c r="AP165" s="212">
        <f t="shared" si="739"/>
        <v>13849.874554632965</v>
      </c>
      <c r="AQ165" s="212">
        <f t="shared" si="739"/>
        <v>14957.864519003606</v>
      </c>
      <c r="AR165" s="212">
        <f t="shared" si="739"/>
        <v>16154.493680523894</v>
      </c>
      <c r="AS165" s="212">
        <f t="shared" si="739"/>
        <v>17446.853174965807</v>
      </c>
      <c r="AT165" s="212">
        <f t="shared" si="739"/>
        <v>18842.601428963073</v>
      </c>
      <c r="AU165" s="317">
        <f t="shared" si="727"/>
        <v>153359.25956332937</v>
      </c>
      <c r="AV165" s="212">
        <f t="shared" ref="AV165:BG165" si="740">AV70*$F165</f>
        <v>21866.210871597348</v>
      </c>
      <c r="AW165" s="212">
        <f t="shared" si="740"/>
        <v>22740.859306461243</v>
      </c>
      <c r="AX165" s="212">
        <f t="shared" si="740"/>
        <v>23650.493678719697</v>
      </c>
      <c r="AY165" s="212">
        <f t="shared" si="740"/>
        <v>24596.513425868485</v>
      </c>
      <c r="AZ165" s="212">
        <f t="shared" si="740"/>
        <v>25580.373962903221</v>
      </c>
      <c r="BA165" s="212">
        <f t="shared" si="740"/>
        <v>26603.588921419348</v>
      </c>
      <c r="BB165" s="212">
        <f t="shared" si="740"/>
        <v>27667.732478276124</v>
      </c>
      <c r="BC165" s="212">
        <f t="shared" si="740"/>
        <v>28774.441777407166</v>
      </c>
      <c r="BD165" s="212">
        <f t="shared" si="740"/>
        <v>29925.419448503453</v>
      </c>
      <c r="BE165" s="212">
        <f t="shared" si="740"/>
        <v>31122.436226443591</v>
      </c>
      <c r="BF165" s="212">
        <f t="shared" si="740"/>
        <v>32367.333675501344</v>
      </c>
      <c r="BG165" s="212">
        <f t="shared" si="740"/>
        <v>33662.02702252139</v>
      </c>
      <c r="BH165" s="317">
        <f t="shared" si="729"/>
        <v>328557.43079562241</v>
      </c>
      <c r="BI165" s="212">
        <f t="shared" ref="BI165:BT165" si="741">BI70*$G165</f>
        <v>37085.584640046523</v>
      </c>
      <c r="BJ165" s="212">
        <f t="shared" si="741"/>
        <v>37085.584640046523</v>
      </c>
      <c r="BK165" s="212">
        <f t="shared" si="741"/>
        <v>38198.152179247918</v>
      </c>
      <c r="BL165" s="212">
        <f t="shared" si="741"/>
        <v>38198.152179247918</v>
      </c>
      <c r="BM165" s="212">
        <f t="shared" si="741"/>
        <v>39344.096744625356</v>
      </c>
      <c r="BN165" s="212">
        <f t="shared" si="741"/>
        <v>39344.096744625356</v>
      </c>
      <c r="BO165" s="212">
        <f t="shared" si="741"/>
        <v>40524.419646964125</v>
      </c>
      <c r="BP165" s="212">
        <f t="shared" si="741"/>
        <v>40524.419646964125</v>
      </c>
      <c r="BQ165" s="212">
        <f t="shared" si="741"/>
        <v>41740.152236373055</v>
      </c>
      <c r="BR165" s="212">
        <f t="shared" si="741"/>
        <v>41740.152236373055</v>
      </c>
      <c r="BS165" s="212">
        <f t="shared" si="741"/>
        <v>42992.356803464245</v>
      </c>
      <c r="BT165" s="212">
        <f t="shared" si="741"/>
        <v>42992.356803464245</v>
      </c>
      <c r="BU165" s="317">
        <f t="shared" si="731"/>
        <v>479769.52450144244</v>
      </c>
      <c r="BV165" s="416"/>
      <c r="BW165" s="416"/>
      <c r="BX165" s="416"/>
      <c r="BY165" s="416"/>
      <c r="BZ165" s="416"/>
      <c r="CA165" s="416"/>
      <c r="CB165" s="416"/>
      <c r="CC165" s="416"/>
      <c r="CD165" s="416"/>
      <c r="CE165" s="416"/>
      <c r="CF165" s="416"/>
      <c r="CG165" s="416"/>
      <c r="CH165" s="416"/>
    </row>
    <row r="166" spans="1:256" s="380" customFormat="1" x14ac:dyDescent="0.2">
      <c r="B166" s="398" t="s">
        <v>295</v>
      </c>
      <c r="C166" s="417">
        <v>42.5</v>
      </c>
      <c r="D166" s="417">
        <f>C166*(1+Operations!$C$4)</f>
        <v>43.774999999999999</v>
      </c>
      <c r="E166" s="417">
        <f>D166*(1+Operations!$C$4)</f>
        <v>45.088250000000002</v>
      </c>
      <c r="F166" s="417">
        <f>E166*(1+Operations!$C$4)</f>
        <v>46.440897500000005</v>
      </c>
      <c r="G166" s="417">
        <f>F166*(1+Operations!$C$4)</f>
        <v>47.834124425000006</v>
      </c>
      <c r="H166" s="384" t="str">
        <f t="shared" si="721"/>
        <v>per unit</v>
      </c>
      <c r="I166" s="212">
        <f t="shared" ref="I166:T166" si="742">I71*$C166</f>
        <v>255</v>
      </c>
      <c r="J166" s="212">
        <f t="shared" si="742"/>
        <v>285.60000000000002</v>
      </c>
      <c r="K166" s="212">
        <f t="shared" si="742"/>
        <v>319.87200000000001</v>
      </c>
      <c r="L166" s="212">
        <f t="shared" si="742"/>
        <v>358.25664000000006</v>
      </c>
      <c r="M166" s="212">
        <f t="shared" si="742"/>
        <v>401.24743680000017</v>
      </c>
      <c r="N166" s="212">
        <f t="shared" si="742"/>
        <v>449.39712921600017</v>
      </c>
      <c r="O166" s="212">
        <f t="shared" si="742"/>
        <v>503.32478472192025</v>
      </c>
      <c r="P166" s="212">
        <f t="shared" si="742"/>
        <v>563.72375888855072</v>
      </c>
      <c r="Q166" s="212">
        <f t="shared" si="742"/>
        <v>631.37060995517686</v>
      </c>
      <c r="R166" s="212">
        <f t="shared" si="742"/>
        <v>707.13508314979822</v>
      </c>
      <c r="S166" s="212">
        <f t="shared" si="742"/>
        <v>791.99129312777416</v>
      </c>
      <c r="T166" s="212">
        <f t="shared" si="742"/>
        <v>887.03024830310699</v>
      </c>
      <c r="U166" s="317">
        <f t="shared" si="723"/>
        <v>6153.9489841623272</v>
      </c>
      <c r="V166" s="212">
        <f t="shared" ref="V166:AG166" si="743">V71*$D166</f>
        <v>750.40393592447379</v>
      </c>
      <c r="W166" s="212">
        <f t="shared" si="743"/>
        <v>840.45240823541099</v>
      </c>
      <c r="X166" s="212">
        <f t="shared" si="743"/>
        <v>941.30669722366019</v>
      </c>
      <c r="Y166" s="212">
        <f t="shared" si="743"/>
        <v>1054.2635008904997</v>
      </c>
      <c r="Z166" s="212">
        <f t="shared" si="743"/>
        <v>1180.7751209973596</v>
      </c>
      <c r="AA166" s="212">
        <f t="shared" si="743"/>
        <v>1322.4681355170428</v>
      </c>
      <c r="AB166" s="212">
        <f t="shared" si="743"/>
        <v>1507.6136744894291</v>
      </c>
      <c r="AC166" s="212">
        <f t="shared" si="743"/>
        <v>1718.6795889179491</v>
      </c>
      <c r="AD166" s="212">
        <f t="shared" si="743"/>
        <v>1959.2947313664624</v>
      </c>
      <c r="AE166" s="212">
        <f t="shared" si="743"/>
        <v>2233.5959937577672</v>
      </c>
      <c r="AF166" s="212">
        <f t="shared" si="743"/>
        <v>2546.2994328838549</v>
      </c>
      <c r="AG166" s="212">
        <f t="shared" si="743"/>
        <v>2902.7813534875945</v>
      </c>
      <c r="AH166" s="317">
        <f t="shared" si="725"/>
        <v>18957.934573691502</v>
      </c>
      <c r="AI166" s="212">
        <f t="shared" ref="AI166:AT166" si="744">AI71*$E166</f>
        <v>3522.6043392213828</v>
      </c>
      <c r="AJ166" s="212">
        <f t="shared" si="744"/>
        <v>3804.4126863590936</v>
      </c>
      <c r="AK166" s="212">
        <f t="shared" si="744"/>
        <v>4108.765701267821</v>
      </c>
      <c r="AL166" s="212">
        <f t="shared" si="744"/>
        <v>4437.4669573692472</v>
      </c>
      <c r="AM166" s="212">
        <f t="shared" si="744"/>
        <v>4792.464313958787</v>
      </c>
      <c r="AN166" s="212">
        <f t="shared" si="744"/>
        <v>5175.8614590754905</v>
      </c>
      <c r="AO166" s="212">
        <f t="shared" si="744"/>
        <v>5589.9303758015294</v>
      </c>
      <c r="AP166" s="212">
        <f t="shared" si="744"/>
        <v>6037.124805865652</v>
      </c>
      <c r="AQ166" s="212">
        <f t="shared" si="744"/>
        <v>6520.0947903349042</v>
      </c>
      <c r="AR166" s="212">
        <f t="shared" si="744"/>
        <v>7041.7023735616986</v>
      </c>
      <c r="AS166" s="212">
        <f t="shared" si="744"/>
        <v>7605.0385634466347</v>
      </c>
      <c r="AT166" s="212">
        <f t="shared" si="744"/>
        <v>8213.4416485223664</v>
      </c>
      <c r="AU166" s="317">
        <f t="shared" si="727"/>
        <v>66848.908014784611</v>
      </c>
      <c r="AV166" s="212">
        <f t="shared" ref="AV166:BG166" si="745">AV71*$F166</f>
        <v>9531.4252517219229</v>
      </c>
      <c r="AW166" s="212">
        <f t="shared" si="745"/>
        <v>9912.6822617907983</v>
      </c>
      <c r="AX166" s="212">
        <f t="shared" si="745"/>
        <v>10309.189552262433</v>
      </c>
      <c r="AY166" s="212">
        <f t="shared" si="745"/>
        <v>10721.55713435293</v>
      </c>
      <c r="AZ166" s="212">
        <f t="shared" si="745"/>
        <v>11150.419419727046</v>
      </c>
      <c r="BA166" s="212">
        <f t="shared" si="745"/>
        <v>11596.436196516128</v>
      </c>
      <c r="BB166" s="212">
        <f t="shared" si="745"/>
        <v>12060.293644376772</v>
      </c>
      <c r="BC166" s="212">
        <f t="shared" si="745"/>
        <v>12542.705390151845</v>
      </c>
      <c r="BD166" s="212">
        <f t="shared" si="745"/>
        <v>13044.413605757916</v>
      </c>
      <c r="BE166" s="212">
        <f t="shared" si="745"/>
        <v>13566.190149988233</v>
      </c>
      <c r="BF166" s="212">
        <f t="shared" si="745"/>
        <v>14108.837755987766</v>
      </c>
      <c r="BG166" s="212">
        <f t="shared" si="745"/>
        <v>14673.191266227275</v>
      </c>
      <c r="BH166" s="317">
        <f t="shared" si="729"/>
        <v>143217.34162886109</v>
      </c>
      <c r="BI166" s="212">
        <f t="shared" ref="BI166:BT166" si="746">BI71*$G166</f>
        <v>16165.511253353614</v>
      </c>
      <c r="BJ166" s="212">
        <f t="shared" si="746"/>
        <v>16165.511253353614</v>
      </c>
      <c r="BK166" s="212">
        <f t="shared" si="746"/>
        <v>16650.476590954222</v>
      </c>
      <c r="BL166" s="212">
        <f t="shared" si="746"/>
        <v>16650.476590954222</v>
      </c>
      <c r="BM166" s="212">
        <f t="shared" si="746"/>
        <v>17149.990888682853</v>
      </c>
      <c r="BN166" s="212">
        <f t="shared" si="746"/>
        <v>17149.990888682853</v>
      </c>
      <c r="BO166" s="212">
        <f t="shared" si="746"/>
        <v>17664.49061534334</v>
      </c>
      <c r="BP166" s="212">
        <f t="shared" si="746"/>
        <v>17664.49061534334</v>
      </c>
      <c r="BQ166" s="212">
        <f t="shared" si="746"/>
        <v>18194.42533380364</v>
      </c>
      <c r="BR166" s="212">
        <f t="shared" si="746"/>
        <v>18194.42533380364</v>
      </c>
      <c r="BS166" s="212">
        <f t="shared" si="746"/>
        <v>18740.258093817749</v>
      </c>
      <c r="BT166" s="212">
        <f t="shared" si="746"/>
        <v>18740.258093817749</v>
      </c>
      <c r="BU166" s="317">
        <f t="shared" si="731"/>
        <v>209130.3055519108</v>
      </c>
      <c r="BV166" s="416"/>
      <c r="BW166" s="416"/>
      <c r="BX166" s="416"/>
      <c r="BY166" s="416"/>
      <c r="BZ166" s="416"/>
      <c r="CA166" s="416"/>
      <c r="CB166" s="416"/>
      <c r="CC166" s="416"/>
      <c r="CD166" s="416"/>
      <c r="CE166" s="416"/>
      <c r="CF166" s="416"/>
      <c r="CG166" s="416"/>
      <c r="CH166" s="416"/>
    </row>
    <row r="167" spans="1:256" s="380" customFormat="1" x14ac:dyDescent="0.2">
      <c r="B167" s="398" t="s">
        <v>296</v>
      </c>
      <c r="C167" s="417">
        <v>275</v>
      </c>
      <c r="D167" s="417">
        <f>C167*(1+Operations!$C$4)</f>
        <v>283.25</v>
      </c>
      <c r="E167" s="417">
        <f>D167*(1+Operations!$C$4)</f>
        <v>291.7475</v>
      </c>
      <c r="F167" s="417">
        <f>E167*(1+Operations!$C$4)</f>
        <v>300.49992500000002</v>
      </c>
      <c r="G167" s="417">
        <f>F167*(1+Operations!$C$4)</f>
        <v>309.51492275000004</v>
      </c>
      <c r="H167" s="384" t="str">
        <f t="shared" si="721"/>
        <v>per unit</v>
      </c>
      <c r="I167" s="212">
        <f t="shared" ref="I167:T167" si="747">I72*$C167</f>
        <v>1100</v>
      </c>
      <c r="J167" s="212">
        <f t="shared" si="747"/>
        <v>1232.0000000000002</v>
      </c>
      <c r="K167" s="212">
        <f t="shared" si="747"/>
        <v>1379.8400000000004</v>
      </c>
      <c r="L167" s="212">
        <f t="shared" si="747"/>
        <v>1545.4208000000003</v>
      </c>
      <c r="M167" s="212">
        <f t="shared" si="747"/>
        <v>1730.8712960000007</v>
      </c>
      <c r="N167" s="212">
        <f t="shared" si="747"/>
        <v>1938.5758515200007</v>
      </c>
      <c r="O167" s="212">
        <f t="shared" si="747"/>
        <v>2171.2049537024013</v>
      </c>
      <c r="P167" s="212">
        <f t="shared" si="747"/>
        <v>2431.7495481466894</v>
      </c>
      <c r="Q167" s="212">
        <f t="shared" si="747"/>
        <v>2723.5594939242928</v>
      </c>
      <c r="R167" s="212">
        <f t="shared" si="747"/>
        <v>3050.3866331952086</v>
      </c>
      <c r="S167" s="212">
        <f t="shared" si="747"/>
        <v>3416.4330291786337</v>
      </c>
      <c r="T167" s="212">
        <f t="shared" si="747"/>
        <v>3826.4049926800699</v>
      </c>
      <c r="U167" s="317">
        <f t="shared" si="723"/>
        <v>26546.446598347295</v>
      </c>
      <c r="V167" s="212">
        <f t="shared" ref="V167:AG167" si="748">V72*$D167</f>
        <v>4855.5548795113018</v>
      </c>
      <c r="W167" s="212">
        <f t="shared" si="748"/>
        <v>5438.2214650526594</v>
      </c>
      <c r="X167" s="212">
        <f t="shared" si="748"/>
        <v>6090.8080408589785</v>
      </c>
      <c r="Y167" s="212">
        <f t="shared" si="748"/>
        <v>6821.7050057620563</v>
      </c>
      <c r="Z167" s="212">
        <f t="shared" si="748"/>
        <v>7640.309606453503</v>
      </c>
      <c r="AA167" s="212">
        <f t="shared" si="748"/>
        <v>8557.1467592279241</v>
      </c>
      <c r="AB167" s="212">
        <f t="shared" si="748"/>
        <v>9755.1473055198367</v>
      </c>
      <c r="AC167" s="212">
        <f t="shared" si="748"/>
        <v>11120.867928292613</v>
      </c>
      <c r="AD167" s="212">
        <f t="shared" si="748"/>
        <v>12677.78943825358</v>
      </c>
      <c r="AE167" s="212">
        <f t="shared" si="748"/>
        <v>14452.679959609082</v>
      </c>
      <c r="AF167" s="212">
        <f t="shared" si="748"/>
        <v>16476.055153954356</v>
      </c>
      <c r="AG167" s="212">
        <f t="shared" si="748"/>
        <v>18782.702875507966</v>
      </c>
      <c r="AH167" s="317">
        <f t="shared" si="725"/>
        <v>122668.98841800385</v>
      </c>
      <c r="AI167" s="212">
        <f t="shared" ref="AI167:AT167" si="749">AI72*$E167</f>
        <v>15955.32553647332</v>
      </c>
      <c r="AJ167" s="212">
        <f t="shared" si="749"/>
        <v>17231.751579391188</v>
      </c>
      <c r="AK167" s="212">
        <f t="shared" si="749"/>
        <v>18610.291705742486</v>
      </c>
      <c r="AL167" s="212">
        <f t="shared" si="749"/>
        <v>20099.115042201884</v>
      </c>
      <c r="AM167" s="212">
        <f t="shared" si="749"/>
        <v>21707.044245578036</v>
      </c>
      <c r="AN167" s="212">
        <f t="shared" si="749"/>
        <v>23443.607785224278</v>
      </c>
      <c r="AO167" s="212">
        <f t="shared" si="749"/>
        <v>25319.09640804222</v>
      </c>
      <c r="AP167" s="212">
        <f t="shared" si="749"/>
        <v>27344.624120685603</v>
      </c>
      <c r="AQ167" s="212">
        <f t="shared" si="749"/>
        <v>29532.194050340455</v>
      </c>
      <c r="AR167" s="212">
        <f t="shared" si="749"/>
        <v>31894.769574367692</v>
      </c>
      <c r="AS167" s="212">
        <f t="shared" si="749"/>
        <v>34446.351140317107</v>
      </c>
      <c r="AT167" s="212">
        <f t="shared" si="749"/>
        <v>37202.059231542487</v>
      </c>
      <c r="AU167" s="317">
        <f t="shared" si="727"/>
        <v>302786.23041990679</v>
      </c>
      <c r="AV167" s="212">
        <f t="shared" ref="AV167:BG167" si="750">AV72*$F167</f>
        <v>43171.749669564</v>
      </c>
      <c r="AW167" s="212">
        <f t="shared" si="750"/>
        <v>44898.619656346564</v>
      </c>
      <c r="AX167" s="212">
        <f t="shared" si="750"/>
        <v>46694.564442600429</v>
      </c>
      <c r="AY167" s="212">
        <f t="shared" si="750"/>
        <v>48562.347020304449</v>
      </c>
      <c r="AZ167" s="212">
        <f t="shared" si="750"/>
        <v>50504.840901116615</v>
      </c>
      <c r="BA167" s="212">
        <f t="shared" si="750"/>
        <v>52525.034537161286</v>
      </c>
      <c r="BB167" s="212">
        <f t="shared" si="750"/>
        <v>54626.035918647736</v>
      </c>
      <c r="BC167" s="212">
        <f t="shared" si="750"/>
        <v>56811.077355393645</v>
      </c>
      <c r="BD167" s="212">
        <f t="shared" si="750"/>
        <v>59083.520449609394</v>
      </c>
      <c r="BE167" s="212">
        <f t="shared" si="750"/>
        <v>61446.861267593762</v>
      </c>
      <c r="BF167" s="212">
        <f t="shared" si="750"/>
        <v>63904.735718297525</v>
      </c>
      <c r="BG167" s="212">
        <f t="shared" si="750"/>
        <v>66460.925147029426</v>
      </c>
      <c r="BH167" s="317">
        <f t="shared" si="729"/>
        <v>648690.3120836647</v>
      </c>
      <c r="BI167" s="212">
        <f t="shared" ref="BI167:BT167" si="751">BI72*$G167</f>
        <v>73220.256853425191</v>
      </c>
      <c r="BJ167" s="212">
        <f t="shared" si="751"/>
        <v>73220.256853425191</v>
      </c>
      <c r="BK167" s="212">
        <f t="shared" si="751"/>
        <v>75416.864559027948</v>
      </c>
      <c r="BL167" s="212">
        <f t="shared" si="751"/>
        <v>75416.864559027948</v>
      </c>
      <c r="BM167" s="212">
        <f t="shared" si="751"/>
        <v>77679.370495798794</v>
      </c>
      <c r="BN167" s="212">
        <f t="shared" si="751"/>
        <v>77679.370495798794</v>
      </c>
      <c r="BO167" s="212">
        <f t="shared" si="751"/>
        <v>80009.751610672771</v>
      </c>
      <c r="BP167" s="212">
        <f t="shared" si="751"/>
        <v>80009.751610672771</v>
      </c>
      <c r="BQ167" s="212">
        <f t="shared" si="751"/>
        <v>82410.044158992969</v>
      </c>
      <c r="BR167" s="212">
        <f t="shared" si="751"/>
        <v>82410.044158992969</v>
      </c>
      <c r="BS167" s="212">
        <f t="shared" si="751"/>
        <v>84882.345483762736</v>
      </c>
      <c r="BT167" s="212">
        <f t="shared" si="751"/>
        <v>84882.345483762736</v>
      </c>
      <c r="BU167" s="317">
        <f t="shared" si="731"/>
        <v>947237.26632336061</v>
      </c>
      <c r="BV167" s="416"/>
      <c r="BW167" s="416"/>
      <c r="BX167" s="416"/>
      <c r="BY167" s="416"/>
      <c r="BZ167" s="416"/>
      <c r="CA167" s="416"/>
      <c r="CB167" s="416"/>
      <c r="CC167" s="416"/>
      <c r="CD167" s="416"/>
      <c r="CE167" s="416"/>
      <c r="CF167" s="416"/>
      <c r="CG167" s="416"/>
      <c r="CH167" s="416"/>
    </row>
    <row r="168" spans="1:256" s="380" customFormat="1" x14ac:dyDescent="0.2">
      <c r="B168" s="398" t="s">
        <v>293</v>
      </c>
      <c r="C168" s="417">
        <v>152</v>
      </c>
      <c r="D168" s="417">
        <f>C168*(1+Operations!$C$4)</f>
        <v>156.56</v>
      </c>
      <c r="E168" s="417">
        <f>D168*(1+Operations!$C$4)</f>
        <v>161.2568</v>
      </c>
      <c r="F168" s="417">
        <f>E168*(1+Operations!$C$4)</f>
        <v>166.094504</v>
      </c>
      <c r="G168" s="417">
        <f>F168*(1+Operations!$C$4)</f>
        <v>171.07733912</v>
      </c>
      <c r="H168" s="384" t="str">
        <f t="shared" si="721"/>
        <v>per unit</v>
      </c>
      <c r="I168" s="212">
        <f t="shared" ref="I168:T168" si="752">I73*$C168</f>
        <v>912</v>
      </c>
      <c r="J168" s="212">
        <f t="shared" si="752"/>
        <v>1021.44</v>
      </c>
      <c r="K168" s="212">
        <f t="shared" si="752"/>
        <v>1144.0128000000002</v>
      </c>
      <c r="L168" s="212">
        <f t="shared" si="752"/>
        <v>1281.2943360000002</v>
      </c>
      <c r="M168" s="212">
        <f t="shared" si="752"/>
        <v>1435.0496563200006</v>
      </c>
      <c r="N168" s="212">
        <f t="shared" si="752"/>
        <v>1607.2556150784008</v>
      </c>
      <c r="O168" s="212">
        <f t="shared" si="752"/>
        <v>1800.1262888878089</v>
      </c>
      <c r="P168" s="212">
        <f t="shared" si="752"/>
        <v>2016.1414435543463</v>
      </c>
      <c r="Q168" s="212">
        <f t="shared" si="752"/>
        <v>2258.0784167808679</v>
      </c>
      <c r="R168" s="212">
        <f t="shared" si="752"/>
        <v>2529.0478267945723</v>
      </c>
      <c r="S168" s="212">
        <f t="shared" si="752"/>
        <v>2832.5335660099217</v>
      </c>
      <c r="T168" s="212">
        <f t="shared" si="752"/>
        <v>3172.4375939311121</v>
      </c>
      <c r="U168" s="317">
        <f t="shared" si="723"/>
        <v>22009.417543357034</v>
      </c>
      <c r="V168" s="212">
        <f t="shared" ref="V168:AG168" si="753">V73*$D168</f>
        <v>2952.1773667428715</v>
      </c>
      <c r="W168" s="212">
        <f t="shared" si="753"/>
        <v>3306.4386507520167</v>
      </c>
      <c r="X168" s="212">
        <f t="shared" si="753"/>
        <v>3703.2112888422585</v>
      </c>
      <c r="Y168" s="212">
        <f t="shared" si="753"/>
        <v>4147.5966435033306</v>
      </c>
      <c r="Z168" s="212">
        <f t="shared" si="753"/>
        <v>4645.3082407237298</v>
      </c>
      <c r="AA168" s="212">
        <f t="shared" si="753"/>
        <v>5202.7452296105776</v>
      </c>
      <c r="AB168" s="212">
        <f t="shared" si="753"/>
        <v>5931.129561756059</v>
      </c>
      <c r="AC168" s="212">
        <f t="shared" si="753"/>
        <v>6761.4877004019081</v>
      </c>
      <c r="AD168" s="212">
        <f t="shared" si="753"/>
        <v>7708.0959784581773</v>
      </c>
      <c r="AE168" s="212">
        <f t="shared" si="753"/>
        <v>8787.2294154423216</v>
      </c>
      <c r="AF168" s="212">
        <f t="shared" si="753"/>
        <v>10017.441533604248</v>
      </c>
      <c r="AG168" s="212">
        <f t="shared" si="753"/>
        <v>11419.883348308844</v>
      </c>
      <c r="AH168" s="317">
        <f t="shared" si="725"/>
        <v>74582.744958146344</v>
      </c>
      <c r="AI168" s="212">
        <f t="shared" ref="AI168:AT168" si="754">AI73*$E168</f>
        <v>12598.490813215298</v>
      </c>
      <c r="AJ168" s="212">
        <f t="shared" si="754"/>
        <v>13606.370078272521</v>
      </c>
      <c r="AK168" s="212">
        <f t="shared" si="754"/>
        <v>14694.879684534326</v>
      </c>
      <c r="AL168" s="212">
        <f t="shared" si="754"/>
        <v>15870.470059297071</v>
      </c>
      <c r="AM168" s="212">
        <f t="shared" si="754"/>
        <v>17140.107664040836</v>
      </c>
      <c r="AN168" s="212">
        <f t="shared" si="754"/>
        <v>18511.316277164104</v>
      </c>
      <c r="AO168" s="212">
        <f t="shared" si="754"/>
        <v>19992.221579337231</v>
      </c>
      <c r="AP168" s="212">
        <f t="shared" si="754"/>
        <v>21591.599305684213</v>
      </c>
      <c r="AQ168" s="212">
        <f t="shared" si="754"/>
        <v>23318.927250138953</v>
      </c>
      <c r="AR168" s="212">
        <f t="shared" si="754"/>
        <v>25184.441430150073</v>
      </c>
      <c r="AS168" s="212">
        <f t="shared" si="754"/>
        <v>27199.196744562079</v>
      </c>
      <c r="AT168" s="212">
        <f t="shared" si="754"/>
        <v>29375.132484127047</v>
      </c>
      <c r="AU168" s="317">
        <f t="shared" si="727"/>
        <v>239083.15337052374</v>
      </c>
      <c r="AV168" s="212">
        <f t="shared" ref="AV168:BG168" si="755">AV73*$F168</f>
        <v>34088.862076746635</v>
      </c>
      <c r="AW168" s="212">
        <f t="shared" si="755"/>
        <v>35452.416559816498</v>
      </c>
      <c r="AX168" s="212">
        <f t="shared" si="755"/>
        <v>36870.513222209163</v>
      </c>
      <c r="AY168" s="212">
        <f t="shared" si="755"/>
        <v>38345.333751097533</v>
      </c>
      <c r="AZ168" s="212">
        <f t="shared" si="755"/>
        <v>39879.147101141425</v>
      </c>
      <c r="BA168" s="212">
        <f t="shared" si="755"/>
        <v>41474.312985187091</v>
      </c>
      <c r="BB168" s="212">
        <f t="shared" si="755"/>
        <v>43133.285504594569</v>
      </c>
      <c r="BC168" s="212">
        <f t="shared" si="755"/>
        <v>44858.616924778355</v>
      </c>
      <c r="BD168" s="212">
        <f t="shared" si="755"/>
        <v>46652.961601769486</v>
      </c>
      <c r="BE168" s="212">
        <f t="shared" si="755"/>
        <v>48519.080065840266</v>
      </c>
      <c r="BF168" s="212">
        <f t="shared" si="755"/>
        <v>50459.843268473887</v>
      </c>
      <c r="BG168" s="212">
        <f t="shared" si="755"/>
        <v>52478.236999212837</v>
      </c>
      <c r="BH168" s="317">
        <f t="shared" si="729"/>
        <v>512212.61006086774</v>
      </c>
      <c r="BI168" s="212">
        <f t="shared" ref="BI168:BT168" si="756">BI73*$G168</f>
        <v>57815.47554140586</v>
      </c>
      <c r="BJ168" s="212">
        <f t="shared" si="756"/>
        <v>57815.47554140586</v>
      </c>
      <c r="BK168" s="212">
        <f t="shared" si="756"/>
        <v>59549.939807648036</v>
      </c>
      <c r="BL168" s="212">
        <f t="shared" si="756"/>
        <v>59549.939807648036</v>
      </c>
      <c r="BM168" s="212">
        <f t="shared" si="756"/>
        <v>61336.438001877483</v>
      </c>
      <c r="BN168" s="212">
        <f t="shared" si="756"/>
        <v>61336.438001877483</v>
      </c>
      <c r="BO168" s="212">
        <f t="shared" si="756"/>
        <v>63176.531141933818</v>
      </c>
      <c r="BP168" s="212">
        <f t="shared" si="756"/>
        <v>63176.531141933818</v>
      </c>
      <c r="BQ168" s="212">
        <f t="shared" si="756"/>
        <v>65071.827076191839</v>
      </c>
      <c r="BR168" s="212">
        <f t="shared" si="756"/>
        <v>65071.827076191839</v>
      </c>
      <c r="BS168" s="212">
        <f t="shared" si="756"/>
        <v>67023.981888477603</v>
      </c>
      <c r="BT168" s="212">
        <f t="shared" si="756"/>
        <v>67023.981888477603</v>
      </c>
      <c r="BU168" s="317">
        <f t="shared" si="731"/>
        <v>747948.38691506907</v>
      </c>
      <c r="BV168" s="416"/>
      <c r="BW168" s="416"/>
      <c r="BX168" s="416"/>
      <c r="BY168" s="416"/>
      <c r="BZ168" s="416"/>
      <c r="CA168" s="416"/>
      <c r="CB168" s="416"/>
      <c r="CC168" s="416"/>
      <c r="CD168" s="416"/>
      <c r="CE168" s="416"/>
      <c r="CF168" s="416"/>
      <c r="CG168" s="416"/>
      <c r="CH168" s="416"/>
    </row>
    <row r="169" spans="1:256" s="380" customFormat="1" x14ac:dyDescent="0.2">
      <c r="B169" s="398" t="s">
        <v>294</v>
      </c>
      <c r="C169" s="417">
        <v>80</v>
      </c>
      <c r="D169" s="417">
        <f>C169*(1+Operations!$C$4)</f>
        <v>82.4</v>
      </c>
      <c r="E169" s="417">
        <f>D169*(1+Operations!$C$4)</f>
        <v>84.872000000000014</v>
      </c>
      <c r="F169" s="417">
        <f>E169*(1+Operations!$C$4)</f>
        <v>87.418160000000015</v>
      </c>
      <c r="G169" s="417">
        <f>F169*(1+Operations!$C$4)</f>
        <v>90.040704800000015</v>
      </c>
      <c r="H169" s="384" t="str">
        <f t="shared" si="721"/>
        <v>per unit</v>
      </c>
      <c r="I169" s="212">
        <f t="shared" ref="I169:T169" si="757">I74*$C169</f>
        <v>480</v>
      </c>
      <c r="J169" s="212">
        <f t="shared" si="757"/>
        <v>537.6</v>
      </c>
      <c r="K169" s="212">
        <f t="shared" si="757"/>
        <v>602.11200000000008</v>
      </c>
      <c r="L169" s="212">
        <f t="shared" si="757"/>
        <v>674.36544000000015</v>
      </c>
      <c r="M169" s="212">
        <f t="shared" si="757"/>
        <v>755.28929280000034</v>
      </c>
      <c r="N169" s="212">
        <f t="shared" si="757"/>
        <v>845.92400793600041</v>
      </c>
      <c r="O169" s="212">
        <f t="shared" si="757"/>
        <v>947.43488888832053</v>
      </c>
      <c r="P169" s="212">
        <f t="shared" si="757"/>
        <v>1061.127075554919</v>
      </c>
      <c r="Q169" s="212">
        <f t="shared" si="757"/>
        <v>1188.4623246215094</v>
      </c>
      <c r="R169" s="212">
        <f t="shared" si="757"/>
        <v>1331.0778035760907</v>
      </c>
      <c r="S169" s="212">
        <f t="shared" si="757"/>
        <v>1490.807140005222</v>
      </c>
      <c r="T169" s="212">
        <f t="shared" si="757"/>
        <v>1669.7039968058484</v>
      </c>
      <c r="U169" s="317">
        <f t="shared" si="723"/>
        <v>11583.903970187912</v>
      </c>
      <c r="V169" s="212">
        <f t="shared" ref="V169:AG169" si="758">V74*$D169</f>
        <v>1412.5250558578332</v>
      </c>
      <c r="W169" s="212">
        <f t="shared" si="758"/>
        <v>1582.0280625607736</v>
      </c>
      <c r="X169" s="212">
        <f t="shared" si="758"/>
        <v>1771.8714300680665</v>
      </c>
      <c r="Y169" s="212">
        <f t="shared" si="758"/>
        <v>1984.4960016762348</v>
      </c>
      <c r="Z169" s="212">
        <f t="shared" si="758"/>
        <v>2222.6355218773829</v>
      </c>
      <c r="AA169" s="212">
        <f t="shared" si="758"/>
        <v>2489.351784502669</v>
      </c>
      <c r="AB169" s="212">
        <f t="shared" si="758"/>
        <v>2837.8610343330433</v>
      </c>
      <c r="AC169" s="212">
        <f t="shared" si="758"/>
        <v>3235.1615791396694</v>
      </c>
      <c r="AD169" s="212">
        <f t="shared" si="758"/>
        <v>3688.0842002192235</v>
      </c>
      <c r="AE169" s="212">
        <f t="shared" si="758"/>
        <v>4204.4159882499152</v>
      </c>
      <c r="AF169" s="212">
        <f t="shared" si="758"/>
        <v>4793.0342266049038</v>
      </c>
      <c r="AG169" s="212">
        <f t="shared" si="758"/>
        <v>5464.0590183295899</v>
      </c>
      <c r="AH169" s="317">
        <f t="shared" si="725"/>
        <v>35685.523903419307</v>
      </c>
      <c r="AI169" s="212">
        <f t="shared" ref="AI169:AT169" si="759">AI74*$E169</f>
        <v>6630.7846385343682</v>
      </c>
      <c r="AJ169" s="212">
        <f t="shared" si="759"/>
        <v>7161.2474096171181</v>
      </c>
      <c r="AK169" s="212">
        <f t="shared" si="759"/>
        <v>7734.1472023864881</v>
      </c>
      <c r="AL169" s="212">
        <f t="shared" si="759"/>
        <v>8352.8789785774079</v>
      </c>
      <c r="AM169" s="212">
        <f t="shared" si="759"/>
        <v>9021.1092968636003</v>
      </c>
      <c r="AN169" s="212">
        <f t="shared" si="759"/>
        <v>9742.7980406126881</v>
      </c>
      <c r="AO169" s="212">
        <f t="shared" si="759"/>
        <v>10522.221883861703</v>
      </c>
      <c r="AP169" s="212">
        <f t="shared" si="759"/>
        <v>11363.99963457064</v>
      </c>
      <c r="AQ169" s="212">
        <f t="shared" si="759"/>
        <v>12273.119605336293</v>
      </c>
      <c r="AR169" s="212">
        <f t="shared" si="759"/>
        <v>13254.969173763198</v>
      </c>
      <c r="AS169" s="212">
        <f t="shared" si="759"/>
        <v>14315.366707664256</v>
      </c>
      <c r="AT169" s="212">
        <f t="shared" si="759"/>
        <v>15460.596044277398</v>
      </c>
      <c r="AU169" s="317">
        <f t="shared" si="727"/>
        <v>125833.23861606517</v>
      </c>
      <c r="AV169" s="212">
        <f t="shared" ref="AV169:BG169" si="760">AV74*$F169</f>
        <v>17941.506356182443</v>
      </c>
      <c r="AW169" s="212">
        <f t="shared" si="760"/>
        <v>18659.16661042974</v>
      </c>
      <c r="AX169" s="212">
        <f t="shared" si="760"/>
        <v>19405.53327484693</v>
      </c>
      <c r="AY169" s="212">
        <f t="shared" si="760"/>
        <v>20181.754605840808</v>
      </c>
      <c r="AZ169" s="212">
        <f t="shared" si="760"/>
        <v>20989.02479007444</v>
      </c>
      <c r="BA169" s="212">
        <f t="shared" si="760"/>
        <v>21828.585781677419</v>
      </c>
      <c r="BB169" s="212">
        <f t="shared" si="760"/>
        <v>22701.729212944516</v>
      </c>
      <c r="BC169" s="212">
        <f t="shared" si="760"/>
        <v>23609.798381462297</v>
      </c>
      <c r="BD169" s="212">
        <f t="shared" si="760"/>
        <v>24554.190316720786</v>
      </c>
      <c r="BE169" s="212">
        <f t="shared" si="760"/>
        <v>25536.357929389618</v>
      </c>
      <c r="BF169" s="212">
        <f t="shared" si="760"/>
        <v>26557.812246565209</v>
      </c>
      <c r="BG169" s="212">
        <f t="shared" si="760"/>
        <v>27620.124736427813</v>
      </c>
      <c r="BH169" s="317">
        <f t="shared" si="729"/>
        <v>269585.58424256201</v>
      </c>
      <c r="BI169" s="212">
        <f t="shared" ref="BI169:BT169" si="761">BI74*$G169</f>
        <v>30429.19765337151</v>
      </c>
      <c r="BJ169" s="212">
        <f t="shared" si="761"/>
        <v>30429.19765337151</v>
      </c>
      <c r="BK169" s="212">
        <f t="shared" si="761"/>
        <v>31342.073582972655</v>
      </c>
      <c r="BL169" s="212">
        <f t="shared" si="761"/>
        <v>31342.073582972655</v>
      </c>
      <c r="BM169" s="212">
        <f t="shared" si="761"/>
        <v>32282.335790461839</v>
      </c>
      <c r="BN169" s="212">
        <f t="shared" si="761"/>
        <v>32282.335790461839</v>
      </c>
      <c r="BO169" s="212">
        <f t="shared" si="761"/>
        <v>33250.805864175702</v>
      </c>
      <c r="BP169" s="212">
        <f t="shared" si="761"/>
        <v>33250.805864175702</v>
      </c>
      <c r="BQ169" s="212">
        <f t="shared" si="761"/>
        <v>34248.330040100976</v>
      </c>
      <c r="BR169" s="212">
        <f t="shared" si="761"/>
        <v>34248.330040100976</v>
      </c>
      <c r="BS169" s="212">
        <f t="shared" si="761"/>
        <v>35275.779941304005</v>
      </c>
      <c r="BT169" s="212">
        <f t="shared" si="761"/>
        <v>35275.779941304005</v>
      </c>
      <c r="BU169" s="317">
        <f t="shared" si="731"/>
        <v>393657.04574477335</v>
      </c>
      <c r="BV169" s="416"/>
      <c r="BW169" s="416"/>
      <c r="BX169" s="416"/>
      <c r="BY169" s="416"/>
      <c r="BZ169" s="416"/>
      <c r="CA169" s="416"/>
      <c r="CB169" s="416"/>
      <c r="CC169" s="416"/>
      <c r="CD169" s="416"/>
      <c r="CE169" s="416"/>
      <c r="CF169" s="416"/>
      <c r="CG169" s="416"/>
      <c r="CH169" s="416"/>
    </row>
    <row r="170" spans="1:256" s="380" customFormat="1" x14ac:dyDescent="0.2">
      <c r="B170" s="398" t="s">
        <v>293</v>
      </c>
      <c r="C170" s="417">
        <v>270</v>
      </c>
      <c r="D170" s="417">
        <f>C170*(1+Operations!$C$4)</f>
        <v>278.10000000000002</v>
      </c>
      <c r="E170" s="417">
        <f>D170*(1+Operations!$C$4)</f>
        <v>286.44300000000004</v>
      </c>
      <c r="F170" s="417">
        <f>E170*(1+Operations!$C$4)</f>
        <v>295.03629000000006</v>
      </c>
      <c r="G170" s="417">
        <f>F170*(1+Operations!$C$4)</f>
        <v>303.88737870000006</v>
      </c>
      <c r="H170" s="384" t="str">
        <f t="shared" si="721"/>
        <v>per unit</v>
      </c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419"/>
      <c r="V170" s="212">
        <f t="shared" ref="V170:AG170" si="762">V75*$D170</f>
        <v>953.45441270403751</v>
      </c>
      <c r="W170" s="212">
        <f t="shared" si="762"/>
        <v>1067.8689422285222</v>
      </c>
      <c r="X170" s="212">
        <f t="shared" si="762"/>
        <v>1196.0132152959447</v>
      </c>
      <c r="Y170" s="212">
        <f t="shared" si="762"/>
        <v>1339.5348011314584</v>
      </c>
      <c r="Z170" s="212">
        <f t="shared" si="762"/>
        <v>1500.2789772672336</v>
      </c>
      <c r="AA170" s="212">
        <f t="shared" si="762"/>
        <v>1680.3124545393018</v>
      </c>
      <c r="AB170" s="212">
        <f t="shared" si="762"/>
        <v>1915.5561981748042</v>
      </c>
      <c r="AC170" s="212">
        <f t="shared" si="762"/>
        <v>2183.7340659192769</v>
      </c>
      <c r="AD170" s="212">
        <f t="shared" si="762"/>
        <v>2489.4568351479761</v>
      </c>
      <c r="AE170" s="212">
        <f t="shared" si="762"/>
        <v>2837.9807920686926</v>
      </c>
      <c r="AF170" s="212">
        <f t="shared" si="762"/>
        <v>3235.2981029583098</v>
      </c>
      <c r="AG170" s="212">
        <f t="shared" si="762"/>
        <v>3688.2398373724741</v>
      </c>
      <c r="AH170" s="317">
        <f t="shared" si="725"/>
        <v>24087.728634808034</v>
      </c>
      <c r="AI170" s="212">
        <f t="shared" ref="AI170:AT170" si="763">AI75*$E170</f>
        <v>6713.6694465160472</v>
      </c>
      <c r="AJ170" s="212">
        <f t="shared" si="763"/>
        <v>7250.7630022373314</v>
      </c>
      <c r="AK170" s="212">
        <f t="shared" si="763"/>
        <v>7830.8240424163187</v>
      </c>
      <c r="AL170" s="212">
        <f t="shared" si="763"/>
        <v>8457.289965809623</v>
      </c>
      <c r="AM170" s="212">
        <f t="shared" si="763"/>
        <v>9133.8731630743932</v>
      </c>
      <c r="AN170" s="212">
        <f t="shared" si="763"/>
        <v>9864.5830161203467</v>
      </c>
      <c r="AO170" s="212">
        <f t="shared" si="763"/>
        <v>10653.749657409973</v>
      </c>
      <c r="AP170" s="212">
        <f t="shared" si="763"/>
        <v>11506.049630002773</v>
      </c>
      <c r="AQ170" s="212">
        <f t="shared" si="763"/>
        <v>12426.533600402996</v>
      </c>
      <c r="AR170" s="212">
        <f t="shared" si="763"/>
        <v>13420.656288435235</v>
      </c>
      <c r="AS170" s="212">
        <f t="shared" si="763"/>
        <v>14494.308791510055</v>
      </c>
      <c r="AT170" s="212">
        <f t="shared" si="763"/>
        <v>15653.853494830862</v>
      </c>
      <c r="AU170" s="317">
        <f t="shared" si="727"/>
        <v>127406.15409876595</v>
      </c>
      <c r="AV170" s="212">
        <f t="shared" ref="AV170:BG170" si="764">AV75*$F170</f>
        <v>18165.775185634724</v>
      </c>
      <c r="AW170" s="212">
        <f t="shared" si="764"/>
        <v>18892.406193060109</v>
      </c>
      <c r="AX170" s="212">
        <f t="shared" si="764"/>
        <v>19648.102440782517</v>
      </c>
      <c r="AY170" s="212">
        <f t="shared" si="764"/>
        <v>20434.026538413818</v>
      </c>
      <c r="AZ170" s="212">
        <f t="shared" si="764"/>
        <v>21251.387599950369</v>
      </c>
      <c r="BA170" s="212">
        <f t="shared" si="764"/>
        <v>22101.44310394839</v>
      </c>
      <c r="BB170" s="212">
        <f t="shared" si="764"/>
        <v>22985.500828106324</v>
      </c>
      <c r="BC170" s="212">
        <f t="shared" si="764"/>
        <v>23904.920861230574</v>
      </c>
      <c r="BD170" s="212">
        <f t="shared" si="764"/>
        <v>24861.117695679797</v>
      </c>
      <c r="BE170" s="212">
        <f t="shared" si="764"/>
        <v>25855.562403506989</v>
      </c>
      <c r="BF170" s="212">
        <f t="shared" si="764"/>
        <v>26889.784899647271</v>
      </c>
      <c r="BG170" s="212">
        <f t="shared" si="764"/>
        <v>27965.376295633159</v>
      </c>
      <c r="BH170" s="317">
        <f t="shared" si="729"/>
        <v>272955.40404559404</v>
      </c>
      <c r="BI170" s="212">
        <f t="shared" ref="BI170:BT170" si="765">BI75*$G170</f>
        <v>30809.562624038648</v>
      </c>
      <c r="BJ170" s="212">
        <f t="shared" si="765"/>
        <v>30809.562624038648</v>
      </c>
      <c r="BK170" s="212">
        <f t="shared" si="765"/>
        <v>31733.849502759815</v>
      </c>
      <c r="BL170" s="212">
        <f t="shared" si="765"/>
        <v>31733.849502759815</v>
      </c>
      <c r="BM170" s="212">
        <f t="shared" si="765"/>
        <v>32685.864987842608</v>
      </c>
      <c r="BN170" s="212">
        <f t="shared" si="765"/>
        <v>32685.864987842608</v>
      </c>
      <c r="BO170" s="212">
        <f t="shared" si="765"/>
        <v>33666.440937477892</v>
      </c>
      <c r="BP170" s="212">
        <f t="shared" si="765"/>
        <v>33666.440937477892</v>
      </c>
      <c r="BQ170" s="212">
        <f t="shared" si="765"/>
        <v>34676.43416560223</v>
      </c>
      <c r="BR170" s="212">
        <f t="shared" si="765"/>
        <v>34676.43416560223</v>
      </c>
      <c r="BS170" s="212">
        <f t="shared" si="765"/>
        <v>35716.727190570295</v>
      </c>
      <c r="BT170" s="212">
        <f t="shared" si="765"/>
        <v>35716.727190570295</v>
      </c>
      <c r="BU170" s="317">
        <f t="shared" si="731"/>
        <v>398577.75881658297</v>
      </c>
      <c r="BV170" s="416"/>
      <c r="BW170" s="416"/>
      <c r="BX170" s="416"/>
      <c r="BY170" s="416"/>
      <c r="BZ170" s="416"/>
      <c r="CA170" s="416"/>
      <c r="CB170" s="416"/>
      <c r="CC170" s="416"/>
      <c r="CD170" s="416"/>
      <c r="CE170" s="416"/>
      <c r="CF170" s="416"/>
      <c r="CG170" s="416"/>
      <c r="CH170" s="416"/>
    </row>
    <row r="171" spans="1:256" s="380" customFormat="1" x14ac:dyDescent="0.2">
      <c r="B171" s="398" t="s">
        <v>294</v>
      </c>
      <c r="C171" s="417">
        <v>145</v>
      </c>
      <c r="D171" s="417">
        <f>C171*(1+Operations!$C$4)</f>
        <v>149.35</v>
      </c>
      <c r="E171" s="417">
        <f>D171*(1+Operations!$C$4)</f>
        <v>153.8305</v>
      </c>
      <c r="F171" s="417">
        <f>E171*(1+Operations!$C$4)</f>
        <v>158.445415</v>
      </c>
      <c r="G171" s="417">
        <f>F171*(1+Operations!$C$4)</f>
        <v>163.19877744999999</v>
      </c>
      <c r="H171" s="384" t="str">
        <f t="shared" si="721"/>
        <v>per unit</v>
      </c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419"/>
      <c r="V171" s="212">
        <f t="shared" ref="V171:AG171" si="766">V76*$D171</f>
        <v>1024.080665496929</v>
      </c>
      <c r="W171" s="212">
        <f t="shared" si="766"/>
        <v>1146.9703453565608</v>
      </c>
      <c r="X171" s="212">
        <f t="shared" si="766"/>
        <v>1284.6067867993479</v>
      </c>
      <c r="Y171" s="212">
        <f t="shared" si="766"/>
        <v>1438.7596012152699</v>
      </c>
      <c r="Z171" s="212">
        <f t="shared" si="766"/>
        <v>1611.4107533611025</v>
      </c>
      <c r="AA171" s="212">
        <f t="shared" si="766"/>
        <v>1804.780043764435</v>
      </c>
      <c r="AB171" s="212">
        <f t="shared" si="766"/>
        <v>2057.449249891456</v>
      </c>
      <c r="AC171" s="212">
        <f t="shared" si="766"/>
        <v>2345.4921448762602</v>
      </c>
      <c r="AD171" s="212">
        <f t="shared" si="766"/>
        <v>2673.861045158937</v>
      </c>
      <c r="AE171" s="212">
        <f t="shared" si="766"/>
        <v>3048.2015914811882</v>
      </c>
      <c r="AF171" s="212">
        <f t="shared" si="766"/>
        <v>3474.9498142885545</v>
      </c>
      <c r="AG171" s="212">
        <f t="shared" si="766"/>
        <v>3961.4427882889531</v>
      </c>
      <c r="AH171" s="317">
        <f t="shared" si="725"/>
        <v>25872.004829978992</v>
      </c>
      <c r="AI171" s="212">
        <f t="shared" ref="AI171:AT171" si="767">AI76*$E171</f>
        <v>7210.9782944061235</v>
      </c>
      <c r="AJ171" s="212">
        <f t="shared" si="767"/>
        <v>7787.8565579586138</v>
      </c>
      <c r="AK171" s="212">
        <f t="shared" si="767"/>
        <v>8410.885082595305</v>
      </c>
      <c r="AL171" s="212">
        <f t="shared" si="767"/>
        <v>9083.7558892029283</v>
      </c>
      <c r="AM171" s="212">
        <f t="shared" si="767"/>
        <v>9810.4563603391616</v>
      </c>
      <c r="AN171" s="212">
        <f t="shared" si="767"/>
        <v>10595.292869166296</v>
      </c>
      <c r="AO171" s="212">
        <f t="shared" si="767"/>
        <v>11442.9162986996</v>
      </c>
      <c r="AP171" s="212">
        <f t="shared" si="767"/>
        <v>12358.349602595568</v>
      </c>
      <c r="AQ171" s="212">
        <f t="shared" si="767"/>
        <v>13347.017570803215</v>
      </c>
      <c r="AR171" s="212">
        <f t="shared" si="767"/>
        <v>14414.778976467474</v>
      </c>
      <c r="AS171" s="212">
        <f t="shared" si="767"/>
        <v>15567.961294584873</v>
      </c>
      <c r="AT171" s="212">
        <f t="shared" si="767"/>
        <v>16813.398198151663</v>
      </c>
      <c r="AU171" s="317">
        <f t="shared" si="727"/>
        <v>136843.64699497086</v>
      </c>
      <c r="AV171" s="212">
        <f t="shared" ref="AV171:BG171" si="768">AV76*$F171</f>
        <v>19511.388162348401</v>
      </c>
      <c r="AW171" s="212">
        <f t="shared" si="768"/>
        <v>20291.843688842335</v>
      </c>
      <c r="AX171" s="212">
        <f t="shared" si="768"/>
        <v>21103.517436396032</v>
      </c>
      <c r="AY171" s="212">
        <f t="shared" si="768"/>
        <v>21947.658133851877</v>
      </c>
      <c r="AZ171" s="212">
        <f t="shared" si="768"/>
        <v>22825.564459205947</v>
      </c>
      <c r="BA171" s="212">
        <f t="shared" si="768"/>
        <v>23738.587037574191</v>
      </c>
      <c r="BB171" s="212">
        <f t="shared" si="768"/>
        <v>24688.130519077156</v>
      </c>
      <c r="BC171" s="212">
        <f t="shared" si="768"/>
        <v>25675.65573984024</v>
      </c>
      <c r="BD171" s="212">
        <f t="shared" si="768"/>
        <v>26702.681969433848</v>
      </c>
      <c r="BE171" s="212">
        <f t="shared" si="768"/>
        <v>27770.789248211204</v>
      </c>
      <c r="BF171" s="212">
        <f t="shared" si="768"/>
        <v>28881.620818139654</v>
      </c>
      <c r="BG171" s="212">
        <f t="shared" si="768"/>
        <v>30036.885650865239</v>
      </c>
      <c r="BH171" s="317">
        <f t="shared" si="729"/>
        <v>293174.32286378613</v>
      </c>
      <c r="BI171" s="212">
        <f t="shared" ref="BI171:BT171" si="769">BI76*$G171</f>
        <v>33091.752448041501</v>
      </c>
      <c r="BJ171" s="212">
        <f t="shared" si="769"/>
        <v>33091.752448041501</v>
      </c>
      <c r="BK171" s="212">
        <f t="shared" si="769"/>
        <v>34084.505021482757</v>
      </c>
      <c r="BL171" s="212">
        <f t="shared" si="769"/>
        <v>34084.505021482757</v>
      </c>
      <c r="BM171" s="212">
        <f t="shared" si="769"/>
        <v>35107.040172127236</v>
      </c>
      <c r="BN171" s="212">
        <f t="shared" si="769"/>
        <v>35107.040172127236</v>
      </c>
      <c r="BO171" s="212">
        <f t="shared" si="769"/>
        <v>36160.251377291061</v>
      </c>
      <c r="BP171" s="212">
        <f t="shared" si="769"/>
        <v>36160.251377291061</v>
      </c>
      <c r="BQ171" s="212">
        <f t="shared" si="769"/>
        <v>37245.058918609793</v>
      </c>
      <c r="BR171" s="212">
        <f t="shared" si="769"/>
        <v>37245.058918609793</v>
      </c>
      <c r="BS171" s="212">
        <f t="shared" si="769"/>
        <v>38362.410686168085</v>
      </c>
      <c r="BT171" s="212">
        <f t="shared" si="769"/>
        <v>38362.410686168085</v>
      </c>
      <c r="BU171" s="317">
        <f t="shared" si="731"/>
        <v>428102.03724744084</v>
      </c>
      <c r="BV171" s="416"/>
      <c r="BW171" s="416"/>
      <c r="BX171" s="416"/>
      <c r="BY171" s="416"/>
      <c r="BZ171" s="416"/>
      <c r="CA171" s="416"/>
      <c r="CB171" s="416"/>
      <c r="CC171" s="416"/>
      <c r="CD171" s="416"/>
      <c r="CE171" s="416"/>
      <c r="CF171" s="416"/>
      <c r="CG171" s="416"/>
      <c r="CH171" s="416"/>
    </row>
    <row r="172" spans="1:256" s="380" customFormat="1" x14ac:dyDescent="0.2">
      <c r="B172" s="398" t="s">
        <v>295</v>
      </c>
      <c r="C172" s="417">
        <v>77.5</v>
      </c>
      <c r="D172" s="417">
        <f>C172*(1+Operations!$C$4)</f>
        <v>79.825000000000003</v>
      </c>
      <c r="E172" s="417">
        <f>D172*(1+Operations!$C$4)</f>
        <v>82.219750000000005</v>
      </c>
      <c r="F172" s="417">
        <f>E172*(1+Operations!$C$4)</f>
        <v>84.686342500000009</v>
      </c>
      <c r="G172" s="417">
        <f>F172*(1+Operations!$C$4)</f>
        <v>87.226932775000009</v>
      </c>
      <c r="H172" s="384" t="str">
        <f t="shared" si="721"/>
        <v>per unit</v>
      </c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419"/>
      <c r="V172" s="212">
        <f t="shared" ref="V172:AG172" si="770">V77*$D172</f>
        <v>889.44937111047932</v>
      </c>
      <c r="W172" s="212">
        <f t="shared" si="770"/>
        <v>996.1832956437371</v>
      </c>
      <c r="X172" s="212">
        <f t="shared" si="770"/>
        <v>1115.7252911209855</v>
      </c>
      <c r="Y172" s="212">
        <f t="shared" si="770"/>
        <v>1249.6123260555041</v>
      </c>
      <c r="Z172" s="212">
        <f t="shared" si="770"/>
        <v>1399.5658051821645</v>
      </c>
      <c r="AA172" s="212">
        <f t="shared" si="770"/>
        <v>1567.5137018040243</v>
      </c>
      <c r="AB172" s="212">
        <f t="shared" si="770"/>
        <v>1786.965620056588</v>
      </c>
      <c r="AC172" s="212">
        <f t="shared" si="770"/>
        <v>2037.1408068645103</v>
      </c>
      <c r="AD172" s="212">
        <f t="shared" si="770"/>
        <v>2322.3405198255423</v>
      </c>
      <c r="AE172" s="212">
        <f t="shared" si="770"/>
        <v>2647.4681926011185</v>
      </c>
      <c r="AF172" s="212">
        <f t="shared" si="770"/>
        <v>3018.1137395652754</v>
      </c>
      <c r="AG172" s="212">
        <f t="shared" si="770"/>
        <v>3440.6496631044142</v>
      </c>
      <c r="AH172" s="317">
        <f t="shared" si="725"/>
        <v>22470.728332934345</v>
      </c>
      <c r="AI172" s="212">
        <f t="shared" ref="AI172:AT172" si="771">AI77*$E172</f>
        <v>5781.2153567221503</v>
      </c>
      <c r="AJ172" s="212">
        <f t="shared" si="771"/>
        <v>6243.7125852599229</v>
      </c>
      <c r="AK172" s="212">
        <f t="shared" si="771"/>
        <v>6743.2095920807187</v>
      </c>
      <c r="AL172" s="212">
        <f t="shared" si="771"/>
        <v>7282.6663594471756</v>
      </c>
      <c r="AM172" s="212">
        <f t="shared" si="771"/>
        <v>7865.2796682029493</v>
      </c>
      <c r="AN172" s="212">
        <f t="shared" si="771"/>
        <v>8494.5020416591851</v>
      </c>
      <c r="AO172" s="212">
        <f t="shared" si="771"/>
        <v>9174.062204991922</v>
      </c>
      <c r="AP172" s="212">
        <f t="shared" si="771"/>
        <v>9907.987181391276</v>
      </c>
      <c r="AQ172" s="212">
        <f t="shared" si="771"/>
        <v>10700.626155902579</v>
      </c>
      <c r="AR172" s="212">
        <f t="shared" si="771"/>
        <v>11556.676248374786</v>
      </c>
      <c r="AS172" s="212">
        <f t="shared" si="771"/>
        <v>12481.210348244769</v>
      </c>
      <c r="AT172" s="212">
        <f t="shared" si="771"/>
        <v>13479.707176104353</v>
      </c>
      <c r="AU172" s="317">
        <f t="shared" si="727"/>
        <v>109710.85491838178</v>
      </c>
      <c r="AV172" s="212">
        <f t="shared" ref="AV172:BG172" si="772">AV77*$F172</f>
        <v>15642.750854296566</v>
      </c>
      <c r="AW172" s="212">
        <f t="shared" si="772"/>
        <v>16268.460888468428</v>
      </c>
      <c r="AX172" s="212">
        <f t="shared" si="772"/>
        <v>16919.199324007168</v>
      </c>
      <c r="AY172" s="212">
        <f t="shared" si="772"/>
        <v>17595.967296967454</v>
      </c>
      <c r="AZ172" s="212">
        <f t="shared" si="772"/>
        <v>18299.80598884615</v>
      </c>
      <c r="BA172" s="212">
        <f t="shared" si="772"/>
        <v>19031.798228399999</v>
      </c>
      <c r="BB172" s="212">
        <f t="shared" si="772"/>
        <v>19793.070157535996</v>
      </c>
      <c r="BC172" s="212">
        <f t="shared" si="772"/>
        <v>20584.792963837433</v>
      </c>
      <c r="BD172" s="212">
        <f t="shared" si="772"/>
        <v>21408.184682390933</v>
      </c>
      <c r="BE172" s="212">
        <f t="shared" si="772"/>
        <v>22264.512069686571</v>
      </c>
      <c r="BF172" s="212">
        <f t="shared" si="772"/>
        <v>23155.092552474034</v>
      </c>
      <c r="BG172" s="212">
        <f t="shared" si="772"/>
        <v>24081.296254572997</v>
      </c>
      <c r="BH172" s="317">
        <f t="shared" si="729"/>
        <v>235044.93126148375</v>
      </c>
      <c r="BI172" s="212">
        <f t="shared" ref="BI172:BT172" si="773">BI77*$G172</f>
        <v>26530.456704033284</v>
      </c>
      <c r="BJ172" s="212">
        <f t="shared" si="773"/>
        <v>26530.456704033284</v>
      </c>
      <c r="BK172" s="212">
        <f t="shared" si="773"/>
        <v>27326.370405154277</v>
      </c>
      <c r="BL172" s="212">
        <f t="shared" si="773"/>
        <v>27326.370405154277</v>
      </c>
      <c r="BM172" s="212">
        <f t="shared" si="773"/>
        <v>28146.161517308912</v>
      </c>
      <c r="BN172" s="212">
        <f t="shared" si="773"/>
        <v>28146.161517308912</v>
      </c>
      <c r="BO172" s="212">
        <f t="shared" si="773"/>
        <v>28990.546362828183</v>
      </c>
      <c r="BP172" s="212">
        <f t="shared" si="773"/>
        <v>28990.546362828183</v>
      </c>
      <c r="BQ172" s="212">
        <f t="shared" si="773"/>
        <v>29860.262753713028</v>
      </c>
      <c r="BR172" s="212">
        <f t="shared" si="773"/>
        <v>29860.262753713028</v>
      </c>
      <c r="BS172" s="212">
        <f t="shared" si="773"/>
        <v>30756.070636324421</v>
      </c>
      <c r="BT172" s="212">
        <f t="shared" si="773"/>
        <v>30756.070636324421</v>
      </c>
      <c r="BU172" s="317">
        <f t="shared" si="731"/>
        <v>343219.73675872415</v>
      </c>
      <c r="BV172" s="416"/>
      <c r="BW172" s="416"/>
      <c r="BX172" s="416"/>
      <c r="BY172" s="416"/>
      <c r="BZ172" s="416"/>
      <c r="CA172" s="416"/>
      <c r="CB172" s="416"/>
      <c r="CC172" s="416"/>
      <c r="CD172" s="416"/>
      <c r="CE172" s="416"/>
      <c r="CF172" s="416"/>
      <c r="CG172" s="416"/>
      <c r="CH172" s="416"/>
    </row>
    <row r="173" spans="1:256" s="380" customFormat="1" x14ac:dyDescent="0.2">
      <c r="B173" s="398" t="s">
        <v>293</v>
      </c>
      <c r="C173" s="417">
        <v>270</v>
      </c>
      <c r="D173" s="417">
        <f>C173*(1+Operations!$C$4)</f>
        <v>278.10000000000002</v>
      </c>
      <c r="E173" s="417">
        <f>D173*(1+Operations!$C$4)</f>
        <v>286.44300000000004</v>
      </c>
      <c r="F173" s="417">
        <f>E173*(1+Operations!$C$4)</f>
        <v>295.03629000000006</v>
      </c>
      <c r="G173" s="417">
        <f>F173*(1+Operations!$C$4)</f>
        <v>303.88737870000006</v>
      </c>
      <c r="H173" s="384" t="str">
        <f t="shared" si="721"/>
        <v>per unit</v>
      </c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419"/>
      <c r="V173" s="212">
        <f t="shared" ref="V173:AG173" si="774">V78*$D173</f>
        <v>953.45441270403751</v>
      </c>
      <c r="W173" s="212">
        <f t="shared" si="774"/>
        <v>1067.8689422285222</v>
      </c>
      <c r="X173" s="212">
        <f t="shared" si="774"/>
        <v>1196.0132152959447</v>
      </c>
      <c r="Y173" s="212">
        <f t="shared" si="774"/>
        <v>1339.5348011314584</v>
      </c>
      <c r="Z173" s="212">
        <f t="shared" si="774"/>
        <v>1500.2789772672336</v>
      </c>
      <c r="AA173" s="212">
        <f t="shared" si="774"/>
        <v>1680.3124545393018</v>
      </c>
      <c r="AB173" s="212">
        <f t="shared" si="774"/>
        <v>1915.5561981748042</v>
      </c>
      <c r="AC173" s="212">
        <f t="shared" si="774"/>
        <v>2183.7340659192769</v>
      </c>
      <c r="AD173" s="212">
        <f t="shared" si="774"/>
        <v>2489.4568351479761</v>
      </c>
      <c r="AE173" s="212">
        <f t="shared" si="774"/>
        <v>2837.9807920686926</v>
      </c>
      <c r="AF173" s="212">
        <f t="shared" si="774"/>
        <v>3235.2981029583098</v>
      </c>
      <c r="AG173" s="212">
        <f t="shared" si="774"/>
        <v>3688.2398373724741</v>
      </c>
      <c r="AH173" s="317">
        <f t="shared" si="725"/>
        <v>24087.728634808034</v>
      </c>
      <c r="AI173" s="212">
        <f t="shared" ref="AI173:AT173" si="775">AI78*$E173</f>
        <v>5594.7245387633729</v>
      </c>
      <c r="AJ173" s="212">
        <f t="shared" si="775"/>
        <v>6042.302501864443</v>
      </c>
      <c r="AK173" s="212">
        <f t="shared" si="775"/>
        <v>6525.6867020135996</v>
      </c>
      <c r="AL173" s="212">
        <f t="shared" si="775"/>
        <v>7047.741638174688</v>
      </c>
      <c r="AM173" s="212">
        <f t="shared" si="775"/>
        <v>7611.5609692286616</v>
      </c>
      <c r="AN173" s="212">
        <f t="shared" si="775"/>
        <v>8220.4858467669565</v>
      </c>
      <c r="AO173" s="212">
        <f t="shared" si="775"/>
        <v>8878.1247145083125</v>
      </c>
      <c r="AP173" s="212">
        <f t="shared" si="775"/>
        <v>9588.3746916689779</v>
      </c>
      <c r="AQ173" s="212">
        <f t="shared" si="775"/>
        <v>10355.444667002497</v>
      </c>
      <c r="AR173" s="212">
        <f t="shared" si="775"/>
        <v>11183.880240362698</v>
      </c>
      <c r="AS173" s="212">
        <f t="shared" si="775"/>
        <v>12078.590659591715</v>
      </c>
      <c r="AT173" s="212">
        <f t="shared" si="775"/>
        <v>13044.877912359054</v>
      </c>
      <c r="AU173" s="317">
        <f t="shared" si="727"/>
        <v>106171.79508230498</v>
      </c>
      <c r="AV173" s="212">
        <f t="shared" ref="AV173:BG173" si="776">AV78*$F173</f>
        <v>15138.145988028937</v>
      </c>
      <c r="AW173" s="212">
        <f t="shared" si="776"/>
        <v>15743.671827550093</v>
      </c>
      <c r="AX173" s="212">
        <f t="shared" si="776"/>
        <v>16373.418700652099</v>
      </c>
      <c r="AY173" s="212">
        <f t="shared" si="776"/>
        <v>17028.355448678183</v>
      </c>
      <c r="AZ173" s="212">
        <f t="shared" si="776"/>
        <v>17709.489666625308</v>
      </c>
      <c r="BA173" s="212">
        <f t="shared" si="776"/>
        <v>18417.869253290322</v>
      </c>
      <c r="BB173" s="212">
        <f t="shared" si="776"/>
        <v>19154.584023421936</v>
      </c>
      <c r="BC173" s="212">
        <f t="shared" si="776"/>
        <v>19920.767384358813</v>
      </c>
      <c r="BD173" s="212">
        <f t="shared" si="776"/>
        <v>20717.598079733165</v>
      </c>
      <c r="BE173" s="212">
        <f t="shared" si="776"/>
        <v>21546.30200292249</v>
      </c>
      <c r="BF173" s="212">
        <f t="shared" si="776"/>
        <v>22408.154083039397</v>
      </c>
      <c r="BG173" s="212">
        <f t="shared" si="776"/>
        <v>23304.48024636097</v>
      </c>
      <c r="BH173" s="317">
        <f t="shared" si="729"/>
        <v>227462.83670466172</v>
      </c>
      <c r="BI173" s="212">
        <f t="shared" ref="BI173:BT173" si="777">BI78*$G173</f>
        <v>25674.63552003221</v>
      </c>
      <c r="BJ173" s="212">
        <f t="shared" si="777"/>
        <v>25674.63552003221</v>
      </c>
      <c r="BK173" s="212">
        <f t="shared" si="777"/>
        <v>26444.874585633177</v>
      </c>
      <c r="BL173" s="212">
        <f t="shared" si="777"/>
        <v>26444.874585633177</v>
      </c>
      <c r="BM173" s="212">
        <f t="shared" si="777"/>
        <v>27238.220823202177</v>
      </c>
      <c r="BN173" s="212">
        <f t="shared" si="777"/>
        <v>27238.220823202177</v>
      </c>
      <c r="BO173" s="212">
        <f t="shared" si="777"/>
        <v>28055.367447898247</v>
      </c>
      <c r="BP173" s="212">
        <f t="shared" si="777"/>
        <v>28055.367447898247</v>
      </c>
      <c r="BQ173" s="212">
        <f t="shared" si="777"/>
        <v>28897.028471335198</v>
      </c>
      <c r="BR173" s="212">
        <f t="shared" si="777"/>
        <v>28897.028471335198</v>
      </c>
      <c r="BS173" s="212">
        <f t="shared" si="777"/>
        <v>29763.939325475254</v>
      </c>
      <c r="BT173" s="212">
        <f t="shared" si="777"/>
        <v>29763.939325475254</v>
      </c>
      <c r="BU173" s="317">
        <f t="shared" si="731"/>
        <v>332148.13234715251</v>
      </c>
      <c r="BV173" s="416"/>
      <c r="BW173" s="416"/>
      <c r="BX173" s="416"/>
      <c r="BY173" s="416"/>
      <c r="BZ173" s="416"/>
      <c r="CA173" s="416"/>
      <c r="CB173" s="416"/>
      <c r="CC173" s="416"/>
      <c r="CD173" s="416"/>
      <c r="CE173" s="416"/>
      <c r="CF173" s="416"/>
      <c r="CG173" s="416"/>
      <c r="CH173" s="416"/>
    </row>
    <row r="174" spans="1:256" s="380" customFormat="1" x14ac:dyDescent="0.2">
      <c r="B174" s="398" t="s">
        <v>294</v>
      </c>
      <c r="C174" s="417">
        <v>150</v>
      </c>
      <c r="D174" s="417">
        <f>C174*(1+Operations!$C$4)</f>
        <v>154.5</v>
      </c>
      <c r="E174" s="417">
        <f>D174*(1+Operations!$C$4)</f>
        <v>159.13499999999999</v>
      </c>
      <c r="F174" s="417">
        <f>E174*(1+Operations!$C$4)</f>
        <v>163.90905000000001</v>
      </c>
      <c r="G174" s="417">
        <f>F174*(1+Operations!$C$4)</f>
        <v>168.82632150000001</v>
      </c>
      <c r="H174" s="384" t="str">
        <f t="shared" si="721"/>
        <v>per unit</v>
      </c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419"/>
      <c r="V174" s="212">
        <f t="shared" ref="V174:AG174" si="778">V79*$D174</f>
        <v>1059.393791893375</v>
      </c>
      <c r="W174" s="212">
        <f t="shared" si="778"/>
        <v>1186.5210469205801</v>
      </c>
      <c r="X174" s="212">
        <f t="shared" si="778"/>
        <v>1328.9035725510496</v>
      </c>
      <c r="Y174" s="212">
        <f t="shared" si="778"/>
        <v>1488.3720012571757</v>
      </c>
      <c r="Z174" s="212">
        <f t="shared" si="778"/>
        <v>1666.976641408037</v>
      </c>
      <c r="AA174" s="212">
        <f t="shared" si="778"/>
        <v>1867.0138383770018</v>
      </c>
      <c r="AB174" s="212">
        <f t="shared" si="778"/>
        <v>2128.3957757497824</v>
      </c>
      <c r="AC174" s="212">
        <f t="shared" si="778"/>
        <v>2426.3711843547517</v>
      </c>
      <c r="AD174" s="212">
        <f t="shared" si="778"/>
        <v>2766.0631501644175</v>
      </c>
      <c r="AE174" s="212">
        <f t="shared" si="778"/>
        <v>3153.311991187436</v>
      </c>
      <c r="AF174" s="212">
        <f t="shared" si="778"/>
        <v>3594.7756699536772</v>
      </c>
      <c r="AG174" s="212">
        <f t="shared" si="778"/>
        <v>4098.0442637471924</v>
      </c>
      <c r="AH174" s="317">
        <f t="shared" si="725"/>
        <v>26764.142927564477</v>
      </c>
      <c r="AI174" s="212">
        <f t="shared" ref="AI174:AT174" si="779">AI79*$E174</f>
        <v>6216.360598625969</v>
      </c>
      <c r="AJ174" s="212">
        <f t="shared" si="779"/>
        <v>6713.6694465160463</v>
      </c>
      <c r="AK174" s="212">
        <f t="shared" si="779"/>
        <v>7250.7630022373314</v>
      </c>
      <c r="AL174" s="212">
        <f t="shared" si="779"/>
        <v>7830.8240424163178</v>
      </c>
      <c r="AM174" s="212">
        <f t="shared" si="779"/>
        <v>8457.289965809623</v>
      </c>
      <c r="AN174" s="212">
        <f t="shared" si="779"/>
        <v>9133.8731630743932</v>
      </c>
      <c r="AO174" s="212">
        <f t="shared" si="779"/>
        <v>9864.5830161203448</v>
      </c>
      <c r="AP174" s="212">
        <f t="shared" si="779"/>
        <v>10653.749657409973</v>
      </c>
      <c r="AQ174" s="212">
        <f t="shared" si="779"/>
        <v>11506.049630002772</v>
      </c>
      <c r="AR174" s="212">
        <f t="shared" si="779"/>
        <v>12426.533600402996</v>
      </c>
      <c r="AS174" s="212">
        <f t="shared" si="779"/>
        <v>13420.656288435237</v>
      </c>
      <c r="AT174" s="212">
        <f t="shared" si="779"/>
        <v>14494.308791510057</v>
      </c>
      <c r="AU174" s="317">
        <f t="shared" si="727"/>
        <v>117968.66120256107</v>
      </c>
      <c r="AV174" s="212">
        <f t="shared" ref="AV174:BG174" si="780">AV79*$F174</f>
        <v>16820.16220892104</v>
      </c>
      <c r="AW174" s="212">
        <f t="shared" si="780"/>
        <v>17492.96869727788</v>
      </c>
      <c r="AX174" s="212">
        <f t="shared" si="780"/>
        <v>18192.687445168995</v>
      </c>
      <c r="AY174" s="212">
        <f t="shared" si="780"/>
        <v>18920.394942975756</v>
      </c>
      <c r="AZ174" s="212">
        <f t="shared" si="780"/>
        <v>19677.210740694783</v>
      </c>
      <c r="BA174" s="212">
        <f t="shared" si="780"/>
        <v>20464.299170322578</v>
      </c>
      <c r="BB174" s="212">
        <f t="shared" si="780"/>
        <v>21282.87113713548</v>
      </c>
      <c r="BC174" s="212">
        <f t="shared" si="780"/>
        <v>22134.1859826209</v>
      </c>
      <c r="BD174" s="212">
        <f t="shared" si="780"/>
        <v>23019.553421925735</v>
      </c>
      <c r="BE174" s="212">
        <f t="shared" si="780"/>
        <v>23940.335558802763</v>
      </c>
      <c r="BF174" s="212">
        <f t="shared" si="780"/>
        <v>24897.948981154881</v>
      </c>
      <c r="BG174" s="212">
        <f t="shared" si="780"/>
        <v>25893.866940401072</v>
      </c>
      <c r="BH174" s="317">
        <f t="shared" si="729"/>
        <v>252736.48522740183</v>
      </c>
      <c r="BI174" s="212">
        <f t="shared" ref="BI174:BT174" si="781">BI79*$G174</f>
        <v>28527.372800035788</v>
      </c>
      <c r="BJ174" s="212">
        <f t="shared" si="781"/>
        <v>28527.372800035788</v>
      </c>
      <c r="BK174" s="212">
        <f t="shared" si="781"/>
        <v>29383.193984036858</v>
      </c>
      <c r="BL174" s="212">
        <f t="shared" si="781"/>
        <v>29383.193984036858</v>
      </c>
      <c r="BM174" s="212">
        <f t="shared" si="781"/>
        <v>30264.689803557969</v>
      </c>
      <c r="BN174" s="212">
        <f t="shared" si="781"/>
        <v>30264.689803557969</v>
      </c>
      <c r="BO174" s="212">
        <f t="shared" si="781"/>
        <v>31172.630497664712</v>
      </c>
      <c r="BP174" s="212">
        <f t="shared" si="781"/>
        <v>31172.630497664712</v>
      </c>
      <c r="BQ174" s="212">
        <f t="shared" si="781"/>
        <v>32107.809412594659</v>
      </c>
      <c r="BR174" s="212">
        <f t="shared" si="781"/>
        <v>32107.809412594659</v>
      </c>
      <c r="BS174" s="212">
        <f t="shared" si="781"/>
        <v>33071.043694972497</v>
      </c>
      <c r="BT174" s="212">
        <f t="shared" si="781"/>
        <v>33071.043694972497</v>
      </c>
      <c r="BU174" s="317">
        <f t="shared" si="731"/>
        <v>369053.48038572504</v>
      </c>
      <c r="BV174" s="416"/>
      <c r="BW174" s="416"/>
      <c r="BX174" s="416"/>
      <c r="BY174" s="416"/>
      <c r="BZ174" s="416"/>
      <c r="CA174" s="416"/>
      <c r="CB174" s="416"/>
      <c r="CC174" s="416"/>
      <c r="CD174" s="416"/>
      <c r="CE174" s="416"/>
      <c r="CF174" s="416"/>
      <c r="CG174" s="416"/>
      <c r="CH174" s="416"/>
    </row>
    <row r="175" spans="1:256" s="380" customFormat="1" x14ac:dyDescent="0.2">
      <c r="B175" s="398" t="s">
        <v>295</v>
      </c>
      <c r="C175" s="417">
        <v>80</v>
      </c>
      <c r="D175" s="417">
        <f>C175*(1+Operations!$C$4)</f>
        <v>82.4</v>
      </c>
      <c r="E175" s="417">
        <f>D175*(1+Operations!$C$4)</f>
        <v>84.872000000000014</v>
      </c>
      <c r="F175" s="417">
        <f>E175*(1+Operations!$C$4)</f>
        <v>87.418160000000015</v>
      </c>
      <c r="G175" s="417">
        <f>F175*(1+Operations!$C$4)</f>
        <v>90.040704800000015</v>
      </c>
      <c r="H175" s="384" t="str">
        <f t="shared" si="721"/>
        <v>per unit</v>
      </c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419"/>
      <c r="V175" s="212">
        <f t="shared" ref="V175:AG175" si="782">V80*$D175</f>
        <v>918.1412863075916</v>
      </c>
      <c r="W175" s="212">
        <f t="shared" si="782"/>
        <v>1028.3182406645028</v>
      </c>
      <c r="X175" s="212">
        <f t="shared" si="782"/>
        <v>1151.7164295442431</v>
      </c>
      <c r="Y175" s="212">
        <f t="shared" si="782"/>
        <v>1289.9224010895525</v>
      </c>
      <c r="Z175" s="212">
        <f t="shared" si="782"/>
        <v>1444.7130892202988</v>
      </c>
      <c r="AA175" s="212">
        <f t="shared" si="782"/>
        <v>1618.0786599267349</v>
      </c>
      <c r="AB175" s="212">
        <f t="shared" si="782"/>
        <v>1844.6096723164781</v>
      </c>
      <c r="AC175" s="212">
        <f t="shared" si="782"/>
        <v>2102.855026440785</v>
      </c>
      <c r="AD175" s="212">
        <f t="shared" si="782"/>
        <v>2397.2547301424952</v>
      </c>
      <c r="AE175" s="212">
        <f t="shared" si="782"/>
        <v>2732.8703923624448</v>
      </c>
      <c r="AF175" s="212">
        <f t="shared" si="782"/>
        <v>3115.4722472931876</v>
      </c>
      <c r="AG175" s="212">
        <f t="shared" si="782"/>
        <v>3551.6383619142343</v>
      </c>
      <c r="AH175" s="317">
        <f t="shared" si="725"/>
        <v>23195.590537222546</v>
      </c>
      <c r="AI175" s="212">
        <f t="shared" ref="AI175:AT175" si="783">AI80*$E175</f>
        <v>5636.1669427542129</v>
      </c>
      <c r="AJ175" s="212">
        <f t="shared" si="783"/>
        <v>6087.0602981745496</v>
      </c>
      <c r="AK175" s="212">
        <f t="shared" si="783"/>
        <v>6574.0251220285154</v>
      </c>
      <c r="AL175" s="212">
        <f t="shared" si="783"/>
        <v>7099.9471317907964</v>
      </c>
      <c r="AM175" s="212">
        <f t="shared" si="783"/>
        <v>7667.9429023340599</v>
      </c>
      <c r="AN175" s="212">
        <f t="shared" si="783"/>
        <v>8281.3783345207848</v>
      </c>
      <c r="AO175" s="212">
        <f t="shared" si="783"/>
        <v>8943.8886012824478</v>
      </c>
      <c r="AP175" s="212">
        <f t="shared" si="783"/>
        <v>9659.3996893850453</v>
      </c>
      <c r="AQ175" s="212">
        <f t="shared" si="783"/>
        <v>10432.15166453585</v>
      </c>
      <c r="AR175" s="212">
        <f t="shared" si="783"/>
        <v>11266.723797698718</v>
      </c>
      <c r="AS175" s="212">
        <f t="shared" si="783"/>
        <v>12168.061701514616</v>
      </c>
      <c r="AT175" s="212">
        <f t="shared" si="783"/>
        <v>13141.506637635786</v>
      </c>
      <c r="AU175" s="317">
        <f t="shared" si="727"/>
        <v>106958.25282365538</v>
      </c>
      <c r="AV175" s="212">
        <f t="shared" ref="AV175:BG175" si="784">AV80*$F175</f>
        <v>15250.280402755077</v>
      </c>
      <c r="AW175" s="212">
        <f t="shared" si="784"/>
        <v>15860.29161886528</v>
      </c>
      <c r="AX175" s="212">
        <f t="shared" si="784"/>
        <v>16494.703283619892</v>
      </c>
      <c r="AY175" s="212">
        <f t="shared" si="784"/>
        <v>17154.49141496469</v>
      </c>
      <c r="AZ175" s="212">
        <f t="shared" si="784"/>
        <v>17840.671071563273</v>
      </c>
      <c r="BA175" s="212">
        <f t="shared" si="784"/>
        <v>18554.297914425806</v>
      </c>
      <c r="BB175" s="212">
        <f t="shared" si="784"/>
        <v>19296.469831002836</v>
      </c>
      <c r="BC175" s="212">
        <f t="shared" si="784"/>
        <v>20068.328624242953</v>
      </c>
      <c r="BD175" s="212">
        <f t="shared" si="784"/>
        <v>20871.061769212669</v>
      </c>
      <c r="BE175" s="212">
        <f t="shared" si="784"/>
        <v>21705.904239981177</v>
      </c>
      <c r="BF175" s="212">
        <f t="shared" si="784"/>
        <v>22574.140409580425</v>
      </c>
      <c r="BG175" s="212">
        <f t="shared" si="784"/>
        <v>23477.10602596364</v>
      </c>
      <c r="BH175" s="317">
        <f t="shared" si="729"/>
        <v>229147.74660617771</v>
      </c>
      <c r="BI175" s="212">
        <f t="shared" ref="BI175:BT175" si="785">BI80*$G175</f>
        <v>25864.818005365785</v>
      </c>
      <c r="BJ175" s="212">
        <f t="shared" si="785"/>
        <v>25864.818005365785</v>
      </c>
      <c r="BK175" s="212">
        <f t="shared" si="785"/>
        <v>26640.762545526759</v>
      </c>
      <c r="BL175" s="212">
        <f t="shared" si="785"/>
        <v>26640.762545526759</v>
      </c>
      <c r="BM175" s="212">
        <f t="shared" si="785"/>
        <v>27439.985421892561</v>
      </c>
      <c r="BN175" s="212">
        <f t="shared" si="785"/>
        <v>27439.985421892561</v>
      </c>
      <c r="BO175" s="212">
        <f t="shared" si="785"/>
        <v>28263.184984549345</v>
      </c>
      <c r="BP175" s="212">
        <f t="shared" si="785"/>
        <v>28263.184984549345</v>
      </c>
      <c r="BQ175" s="212">
        <f t="shared" si="785"/>
        <v>29111.080534085824</v>
      </c>
      <c r="BR175" s="212">
        <f t="shared" si="785"/>
        <v>29111.080534085824</v>
      </c>
      <c r="BS175" s="212">
        <f t="shared" si="785"/>
        <v>29984.412950108403</v>
      </c>
      <c r="BT175" s="212">
        <f t="shared" si="785"/>
        <v>29984.412950108403</v>
      </c>
      <c r="BU175" s="317">
        <f t="shared" si="731"/>
        <v>334608.48888305738</v>
      </c>
      <c r="BV175" s="416"/>
      <c r="BW175" s="416"/>
      <c r="BX175" s="416"/>
      <c r="BY175" s="416"/>
      <c r="BZ175" s="416"/>
      <c r="CA175" s="416"/>
      <c r="CB175" s="416"/>
      <c r="CC175" s="416"/>
      <c r="CD175" s="416"/>
      <c r="CE175" s="416"/>
      <c r="CF175" s="416"/>
      <c r="CG175" s="416"/>
      <c r="CH175" s="416"/>
    </row>
    <row r="176" spans="1:256" s="460" customFormat="1" ht="15.75" customHeight="1" x14ac:dyDescent="0.2">
      <c r="B176" s="461" t="s">
        <v>223</v>
      </c>
      <c r="C176" s="462"/>
      <c r="D176" s="462"/>
      <c r="E176" s="462"/>
      <c r="F176" s="462"/>
      <c r="G176" s="462"/>
      <c r="H176" s="463"/>
      <c r="I176" s="317">
        <f>SUM(I163:I175)</f>
        <v>5183</v>
      </c>
      <c r="J176" s="317">
        <f t="shared" ref="J176" si="786">SUM(J163:J175)</f>
        <v>5804.9600000000009</v>
      </c>
      <c r="K176" s="317">
        <f t="shared" ref="K176" si="787">SUM(K163:K175)</f>
        <v>6501.5552000000016</v>
      </c>
      <c r="L176" s="317">
        <f t="shared" ref="L176" si="788">SUM(L163:L175)</f>
        <v>7281.7418240000025</v>
      </c>
      <c r="M176" s="317">
        <f t="shared" ref="M176" si="789">SUM(M163:M175)</f>
        <v>8155.5508428800031</v>
      </c>
      <c r="N176" s="317">
        <f t="shared" ref="N176" si="790">SUM(N163:N175)</f>
        <v>9134.2169440256039</v>
      </c>
      <c r="O176" s="317">
        <f t="shared" ref="O176" si="791">SUM(O163:O175)</f>
        <v>10230.322977308679</v>
      </c>
      <c r="P176" s="317">
        <f t="shared" ref="P176" si="792">SUM(P163:P175)</f>
        <v>11457.96173458572</v>
      </c>
      <c r="Q176" s="317">
        <f t="shared" ref="Q176" si="793">SUM(Q163:Q175)</f>
        <v>12832.917142736005</v>
      </c>
      <c r="R176" s="317">
        <f t="shared" ref="R176" si="794">SUM(R163:R175)</f>
        <v>14372.867199864331</v>
      </c>
      <c r="S176" s="317">
        <f t="shared" ref="S176" si="795">SUM(S163:S175)</f>
        <v>16097.611263848052</v>
      </c>
      <c r="T176" s="317">
        <f t="shared" ref="T176" si="796">SUM(T163:T175)</f>
        <v>18029.324615509817</v>
      </c>
      <c r="U176" s="317">
        <f t="shared" ref="U176" si="797">SUM(I176:T176)</f>
        <v>125082.02974475821</v>
      </c>
      <c r="V176" s="317">
        <f>SUM(V163:V175)</f>
        <v>23994.827972304989</v>
      </c>
      <c r="W176" s="317">
        <f t="shared" ref="W176" si="798">SUM(W163:W175)</f>
        <v>26874.207328981585</v>
      </c>
      <c r="X176" s="317">
        <f t="shared" ref="X176" si="799">SUM(X163:X175)</f>
        <v>30099.112208459381</v>
      </c>
      <c r="Y176" s="317">
        <f t="shared" ref="Y176" si="800">SUM(Y163:Y175)</f>
        <v>33711.005673474516</v>
      </c>
      <c r="Z176" s="317">
        <f t="shared" ref="Z176" si="801">SUM(Z163:Z175)</f>
        <v>37756.32635429145</v>
      </c>
      <c r="AA176" s="317">
        <f t="shared" ref="AA176" si="802">SUM(AA163:AA175)</f>
        <v>42287.085516806437</v>
      </c>
      <c r="AB176" s="317">
        <f t="shared" ref="AB176" si="803">SUM(AB163:AB175)</f>
        <v>48207.277489159344</v>
      </c>
      <c r="AC176" s="317">
        <f t="shared" ref="AC176" si="804">SUM(AC163:AC175)</f>
        <v>54956.296337641652</v>
      </c>
      <c r="AD176" s="317">
        <f t="shared" ref="AD176" si="805">SUM(AD163:AD175)</f>
        <v>62650.177824911487</v>
      </c>
      <c r="AE176" s="317">
        <f t="shared" ref="AE176" si="806">SUM(AE163:AE175)</f>
        <v>71421.202720399102</v>
      </c>
      <c r="AF176" s="317">
        <f t="shared" ref="AF176" si="807">SUM(AF163:AF175)</f>
        <v>81420.171101254979</v>
      </c>
      <c r="AG176" s="317">
        <f t="shared" ref="AG176" si="808">SUM(AG163:AG175)</f>
        <v>92818.995055430685</v>
      </c>
      <c r="AH176" s="317">
        <f t="shared" ref="AH176" si="809">SUM(V176:AG176)</f>
        <v>606196.68558311567</v>
      </c>
      <c r="AI176" s="317">
        <f>SUM(AI163:AI175)</f>
        <v>105077.2153187743</v>
      </c>
      <c r="AJ176" s="317">
        <f t="shared" ref="AJ176" si="810">SUM(AJ163:AJ175)</f>
        <v>113483.39254427626</v>
      </c>
      <c r="AK176" s="317">
        <f t="shared" ref="AK176" si="811">SUM(AK163:AK175)</f>
        <v>122562.06394781837</v>
      </c>
      <c r="AL176" s="317">
        <f t="shared" ref="AL176" si="812">SUM(AL163:AL175)</f>
        <v>132367.02906364386</v>
      </c>
      <c r="AM176" s="317">
        <f t="shared" ref="AM176" si="813">SUM(AM163:AM175)</f>
        <v>142956.39138873536</v>
      </c>
      <c r="AN176" s="317">
        <f t="shared" ref="AN176" si="814">SUM(AN163:AN175)</f>
        <v>154392.9026998342</v>
      </c>
      <c r="AO176" s="317">
        <f t="shared" ref="AO176" si="815">SUM(AO163:AO175)</f>
        <v>166744.33491582089</v>
      </c>
      <c r="AP176" s="317">
        <f t="shared" ref="AP176" si="816">SUM(AP163:AP175)</f>
        <v>180083.88170908662</v>
      </c>
      <c r="AQ176" s="317">
        <f t="shared" ref="AQ176" si="817">SUM(AQ163:AQ175)</f>
        <v>194490.59224581358</v>
      </c>
      <c r="AR176" s="317">
        <f t="shared" ref="AR176" si="818">SUM(AR163:AR175)</f>
        <v>210049.83962547863</v>
      </c>
      <c r="AS176" s="317">
        <f t="shared" ref="AS176" si="819">SUM(AS163:AS175)</f>
        <v>226853.82679551694</v>
      </c>
      <c r="AT176" s="317">
        <f t="shared" ref="AT176" si="820">SUM(AT163:AT175)</f>
        <v>245002.13293915836</v>
      </c>
      <c r="AU176" s="317">
        <f t="shared" ref="AU176" si="821">SUM(AI176:AT176)</f>
        <v>1994063.6031939578</v>
      </c>
      <c r="AV176" s="317">
        <f>SUM(AV163:AV175)</f>
        <v>284316.80853812862</v>
      </c>
      <c r="AW176" s="317">
        <f t="shared" ref="AW176" si="822">SUM(AW163:AW175)</f>
        <v>295689.48087965377</v>
      </c>
      <c r="AX176" s="317">
        <f t="shared" ref="AX176" si="823">SUM(AX163:AX175)</f>
        <v>307517.06011483999</v>
      </c>
      <c r="AY176" s="317">
        <f t="shared" ref="AY176" si="824">SUM(AY163:AY175)</f>
        <v>319817.74251943361</v>
      </c>
      <c r="AZ176" s="317">
        <f t="shared" ref="AZ176" si="825">SUM(AZ163:AZ175)</f>
        <v>332610.45222021086</v>
      </c>
      <c r="BA176" s="317">
        <f t="shared" ref="BA176" si="826">SUM(BA163:BA175)</f>
        <v>345914.8703090194</v>
      </c>
      <c r="BB176" s="317">
        <f t="shared" ref="BB176" si="827">SUM(BB163:BB175)</f>
        <v>359751.46512138011</v>
      </c>
      <c r="BC176" s="317">
        <f t="shared" ref="BC176" si="828">SUM(BC163:BC175)</f>
        <v>374141.52372623532</v>
      </c>
      <c r="BD176" s="317">
        <f t="shared" ref="BD176" si="829">SUM(BD163:BD175)</f>
        <v>389107.18467528466</v>
      </c>
      <c r="BE176" s="317">
        <f t="shared" ref="BE176" si="830">SUM(BE163:BE175)</f>
        <v>404671.47206229612</v>
      </c>
      <c r="BF176" s="317">
        <f t="shared" ref="BF176" si="831">SUM(BF163:BF175)</f>
        <v>420858.330944788</v>
      </c>
      <c r="BG176" s="317">
        <f t="shared" ref="BG176" si="832">SUM(BG163:BG175)</f>
        <v>437692.66418257944</v>
      </c>
      <c r="BH176" s="317">
        <f t="shared" ref="BH176" si="833">SUM(AV176:BG176)</f>
        <v>4272089.0552938497</v>
      </c>
      <c r="BI176" s="317">
        <f>SUM(BI163:BI175)</f>
        <v>482207.69156327163</v>
      </c>
      <c r="BJ176" s="317">
        <f t="shared" ref="BJ176" si="834">SUM(BJ163:BJ175)</f>
        <v>482207.69156327163</v>
      </c>
      <c r="BK176" s="317">
        <f t="shared" ref="BK176" si="835">SUM(BK163:BK175)</f>
        <v>496673.92231016979</v>
      </c>
      <c r="BL176" s="317">
        <f t="shared" ref="BL176" si="836">SUM(BL163:BL175)</f>
        <v>496673.92231016979</v>
      </c>
      <c r="BM176" s="317">
        <f t="shared" ref="BM176" si="837">SUM(BM163:BM175)</f>
        <v>511574.13997947494</v>
      </c>
      <c r="BN176" s="317">
        <f t="shared" ref="BN176" si="838">SUM(BN163:BN175)</f>
        <v>511574.13997947494</v>
      </c>
      <c r="BO176" s="317">
        <f t="shared" ref="BO176" si="839">SUM(BO163:BO175)</f>
        <v>526921.36417885928</v>
      </c>
      <c r="BP176" s="317">
        <f t="shared" ref="BP176" si="840">SUM(BP163:BP175)</f>
        <v>526921.36417885928</v>
      </c>
      <c r="BQ176" s="317">
        <f t="shared" ref="BQ176" si="841">SUM(BQ163:BQ175)</f>
        <v>542729.00510422501</v>
      </c>
      <c r="BR176" s="317">
        <f t="shared" ref="BR176" si="842">SUM(BR163:BR175)</f>
        <v>542729.00510422501</v>
      </c>
      <c r="BS176" s="317">
        <f t="shared" ref="BS176" si="843">SUM(BS163:BS175)</f>
        <v>559010.87525735178</v>
      </c>
      <c r="BT176" s="317">
        <f t="shared" ref="BT176" si="844">SUM(BT163:BT175)</f>
        <v>559010.87525735178</v>
      </c>
      <c r="BU176" s="317">
        <f t="shared" ref="BU176" si="845">SUM(BI176:BT176)</f>
        <v>6238233.9967867043</v>
      </c>
      <c r="BV176" s="464"/>
      <c r="BW176" s="464"/>
      <c r="BX176" s="464"/>
      <c r="BY176" s="464"/>
      <c r="BZ176" s="464"/>
      <c r="CA176" s="464"/>
      <c r="CB176" s="464"/>
      <c r="CC176" s="464"/>
      <c r="CD176" s="464"/>
      <c r="CE176" s="464"/>
      <c r="CF176" s="464"/>
      <c r="CG176" s="464"/>
      <c r="CH176" s="464"/>
    </row>
    <row r="177" spans="1:256" s="380" customFormat="1" x14ac:dyDescent="0.2">
      <c r="B177" s="406"/>
      <c r="C177" s="428"/>
      <c r="D177" s="429"/>
      <c r="E177" s="429"/>
      <c r="F177" s="429"/>
      <c r="G177" s="429"/>
      <c r="H177" s="384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317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/>
      <c r="AF177" s="212"/>
      <c r="AG177" s="212"/>
      <c r="AH177" s="317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317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317"/>
      <c r="BI177" s="212"/>
      <c r="BJ177" s="212"/>
      <c r="BK177" s="212"/>
      <c r="BL177" s="212"/>
      <c r="BM177" s="212"/>
      <c r="BN177" s="212"/>
      <c r="BO177" s="212"/>
      <c r="BP177" s="212"/>
      <c r="BQ177" s="212"/>
      <c r="BR177" s="212"/>
      <c r="BS177" s="212"/>
      <c r="BT177" s="212"/>
      <c r="BU177" s="317"/>
      <c r="BV177" s="416"/>
      <c r="BW177" s="416"/>
      <c r="BX177" s="416"/>
      <c r="BY177" s="416"/>
      <c r="BZ177" s="416"/>
      <c r="CA177" s="416"/>
      <c r="CB177" s="416"/>
      <c r="CC177" s="416"/>
      <c r="CD177" s="416"/>
      <c r="CE177" s="416"/>
      <c r="CF177" s="416"/>
      <c r="CG177" s="416"/>
      <c r="CH177" s="416"/>
    </row>
    <row r="178" spans="1:256" s="480" customFormat="1" x14ac:dyDescent="0.2">
      <c r="A178" s="474"/>
      <c r="B178" s="475" t="s">
        <v>95</v>
      </c>
      <c r="C178" s="476"/>
      <c r="D178" s="477"/>
      <c r="E178" s="477"/>
      <c r="F178" s="477"/>
      <c r="G178" s="477"/>
      <c r="H178" s="478"/>
      <c r="I178" s="267">
        <f t="shared" ref="I178:T178" si="846">I176+I160+I144+I128+I99+I83</f>
        <v>18626.294999999998</v>
      </c>
      <c r="J178" s="267">
        <f t="shared" si="846"/>
        <v>20887.450400000005</v>
      </c>
      <c r="K178" s="267">
        <f t="shared" si="846"/>
        <v>23425.184448000004</v>
      </c>
      <c r="L178" s="267">
        <f t="shared" si="846"/>
        <v>26273.580181760011</v>
      </c>
      <c r="M178" s="267">
        <f t="shared" si="846"/>
        <v>29470.951707571214</v>
      </c>
      <c r="N178" s="267">
        <f t="shared" si="846"/>
        <v>33060.373283039757</v>
      </c>
      <c r="O178" s="267">
        <f t="shared" si="846"/>
        <v>37090.275039442939</v>
      </c>
      <c r="P178" s="267">
        <f t="shared" si="846"/>
        <v>41615.113797355865</v>
      </c>
      <c r="Q178" s="267">
        <f t="shared" si="846"/>
        <v>46696.128509263515</v>
      </c>
      <c r="R178" s="267">
        <f t="shared" si="846"/>
        <v>52402.191081831581</v>
      </c>
      <c r="S178" s="267">
        <f t="shared" si="846"/>
        <v>58810.764706407717</v>
      </c>
      <c r="T178" s="267">
        <f t="shared" si="846"/>
        <v>66008.983379504483</v>
      </c>
      <c r="U178" s="267">
        <f t="shared" ref="U178" si="847">SUM(I178:T178)</f>
        <v>454367.29153417709</v>
      </c>
      <c r="V178" s="267">
        <f t="shared" ref="V178:AG178" si="848">V176+V160+V144+V128+V99+V83</f>
        <v>87218.351698049795</v>
      </c>
      <c r="W178" s="267">
        <f t="shared" si="848"/>
        <v>98248.952088037797</v>
      </c>
      <c r="X178" s="267">
        <f t="shared" si="848"/>
        <v>106722.22086270625</v>
      </c>
      <c r="Y178" s="267">
        <f t="shared" si="848"/>
        <v>120178.48245605118</v>
      </c>
      <c r="Z178" s="267">
        <f t="shared" si="848"/>
        <v>130782.40916552745</v>
      </c>
      <c r="AA178" s="267">
        <f t="shared" si="848"/>
        <v>147223.6493340834</v>
      </c>
      <c r="AB178" s="267">
        <f t="shared" si="848"/>
        <v>164387.56055834319</v>
      </c>
      <c r="AC178" s="267">
        <f t="shared" si="848"/>
        <v>187357.51130393826</v>
      </c>
      <c r="AD178" s="267">
        <f t="shared" si="848"/>
        <v>207495.96102340703</v>
      </c>
      <c r="AE178" s="267">
        <f t="shared" si="848"/>
        <v>236482.42026446204</v>
      </c>
      <c r="AF178" s="267">
        <f t="shared" si="848"/>
        <v>262560.83125672129</v>
      </c>
      <c r="AG178" s="267">
        <f t="shared" si="848"/>
        <v>299231.62062692957</v>
      </c>
      <c r="AH178" s="267">
        <f t="shared" ref="AH178" si="849">SUM(V178:AG178)</f>
        <v>2047889.9706382575</v>
      </c>
      <c r="AI178" s="267">
        <f t="shared" ref="AI178:AT178" si="850">AI176+AI160+AI144+AI128+AI99+AI83</f>
        <v>359758.07650102186</v>
      </c>
      <c r="AJ178" s="267">
        <f t="shared" si="850"/>
        <v>390058.23941067798</v>
      </c>
      <c r="AK178" s="267">
        <f t="shared" si="850"/>
        <v>415872.06088130595</v>
      </c>
      <c r="AL178" s="267">
        <f t="shared" si="850"/>
        <v>450825.28529619303</v>
      </c>
      <c r="AM178" s="267">
        <f t="shared" si="850"/>
        <v>480934.52665953344</v>
      </c>
      <c r="AN178" s="267">
        <f t="shared" si="850"/>
        <v>521274.52429607016</v>
      </c>
      <c r="AO178" s="267">
        <f t="shared" si="850"/>
        <v>556393.94342227036</v>
      </c>
      <c r="AP178" s="267">
        <f t="shared" si="850"/>
        <v>602972.25955575088</v>
      </c>
      <c r="AQ178" s="267">
        <f t="shared" si="850"/>
        <v>643935.55002455099</v>
      </c>
      <c r="AR178" s="267">
        <f t="shared" si="850"/>
        <v>697740.72135039663</v>
      </c>
      <c r="AS178" s="267">
        <f t="shared" si="850"/>
        <v>745520.30335320497</v>
      </c>
      <c r="AT178" s="267">
        <f t="shared" si="850"/>
        <v>807700.15586773003</v>
      </c>
      <c r="AU178" s="267">
        <f t="shared" ref="AU178" si="851">SUM(AI178:AT178)</f>
        <v>6672985.6466187071</v>
      </c>
      <c r="AV178" s="267">
        <f t="shared" ref="AV178:BG178" si="852">AV176+AV160+AV144+AV128+AV99+AV83</f>
        <v>948341.14223429875</v>
      </c>
      <c r="AW178" s="267">
        <f t="shared" si="852"/>
        <v>1004154.2879087406</v>
      </c>
      <c r="AX178" s="267">
        <f t="shared" si="852"/>
        <v>1053458.4850826596</v>
      </c>
      <c r="AY178" s="267">
        <f t="shared" si="852"/>
        <v>1116135.4576868399</v>
      </c>
      <c r="AZ178" s="267">
        <f t="shared" si="852"/>
        <v>1171911.7870387591</v>
      </c>
      <c r="BA178" s="267">
        <f t="shared" si="852"/>
        <v>1242401.9424185876</v>
      </c>
      <c r="BB178" s="267">
        <f t="shared" si="852"/>
        <v>1305586.0285064166</v>
      </c>
      <c r="BC178" s="267">
        <f t="shared" si="852"/>
        <v>1384980.8244936904</v>
      </c>
      <c r="BD178" s="267">
        <f t="shared" si="852"/>
        <v>1456652.4466016754</v>
      </c>
      <c r="BE178" s="267">
        <f t="shared" si="852"/>
        <v>1546207.7328100533</v>
      </c>
      <c r="BF178" s="267">
        <f t="shared" si="852"/>
        <v>1627613.8711861116</v>
      </c>
      <c r="BG178" s="267">
        <f t="shared" si="852"/>
        <v>1728775.7672218485</v>
      </c>
      <c r="BH178" s="267">
        <f t="shared" ref="BH178" si="853">SUM(AV178:BG178)</f>
        <v>15586219.773189683</v>
      </c>
      <c r="BI178" s="267">
        <f t="shared" ref="BI178:BT178" si="854">BI176+BI160+BI144+BI128+BI99+BI83</f>
        <v>2004071.1850284957</v>
      </c>
      <c r="BJ178" s="267">
        <f t="shared" si="854"/>
        <v>2096472.9563953588</v>
      </c>
      <c r="BK178" s="267">
        <f t="shared" si="854"/>
        <v>2203654.4268422476</v>
      </c>
      <c r="BL178" s="267">
        <f t="shared" si="854"/>
        <v>2310110.8903329093</v>
      </c>
      <c r="BM178" s="267">
        <f t="shared" si="854"/>
        <v>2431725.2075303136</v>
      </c>
      <c r="BN178" s="267">
        <f t="shared" si="854"/>
        <v>2554483.3298984505</v>
      </c>
      <c r="BO178" s="267">
        <f t="shared" si="854"/>
        <v>2692823.5389922741</v>
      </c>
      <c r="BP178" s="267">
        <f t="shared" si="854"/>
        <v>2834496.0983223524</v>
      </c>
      <c r="BQ178" s="267">
        <f t="shared" si="854"/>
        <v>2992233.1529263975</v>
      </c>
      <c r="BR178" s="267">
        <f t="shared" si="854"/>
        <v>3155858.7719331561</v>
      </c>
      <c r="BS178" s="267">
        <f t="shared" si="854"/>
        <v>3336104.2843040442</v>
      </c>
      <c r="BT178" s="267">
        <f t="shared" si="854"/>
        <v>3525217.3588808617</v>
      </c>
      <c r="BU178" s="267">
        <f t="shared" ref="BU178" si="855">SUM(BI178:BT178)</f>
        <v>32137251.201386865</v>
      </c>
      <c r="BV178" s="474"/>
      <c r="BW178" s="474"/>
      <c r="BX178" s="474"/>
      <c r="BY178" s="474"/>
      <c r="BZ178" s="474"/>
      <c r="CA178" s="474"/>
      <c r="CB178" s="474"/>
      <c r="CC178" s="474"/>
      <c r="CD178" s="474"/>
      <c r="CE178" s="474"/>
      <c r="CF178" s="474"/>
      <c r="CG178" s="479"/>
      <c r="CH178" s="474"/>
      <c r="CI178" s="474"/>
      <c r="CJ178" s="474"/>
      <c r="CK178" s="474"/>
      <c r="CL178" s="474"/>
      <c r="CM178" s="474"/>
      <c r="CN178" s="474"/>
      <c r="CO178" s="474"/>
      <c r="CP178" s="474"/>
      <c r="CQ178" s="474"/>
      <c r="CR178" s="474"/>
      <c r="CS178" s="474"/>
      <c r="CT178" s="474"/>
      <c r="CU178" s="474"/>
      <c r="CV178" s="474"/>
      <c r="CW178" s="474"/>
      <c r="CX178" s="474"/>
      <c r="CY178" s="474"/>
      <c r="CZ178" s="474"/>
      <c r="DA178" s="474"/>
      <c r="DB178" s="474"/>
      <c r="DC178" s="474"/>
      <c r="DD178" s="474"/>
      <c r="DE178" s="474"/>
      <c r="DF178" s="474"/>
      <c r="DG178" s="474"/>
      <c r="DH178" s="474"/>
      <c r="DI178" s="474"/>
      <c r="DJ178" s="474"/>
      <c r="DK178" s="474"/>
      <c r="DL178" s="474"/>
      <c r="DM178" s="474"/>
      <c r="DN178" s="474"/>
      <c r="DO178" s="474"/>
      <c r="DP178" s="474"/>
      <c r="DQ178" s="474"/>
      <c r="DR178" s="474"/>
      <c r="DS178" s="474"/>
      <c r="DT178" s="474"/>
      <c r="DU178" s="474"/>
      <c r="DV178" s="474"/>
      <c r="DW178" s="474"/>
      <c r="DX178" s="474"/>
      <c r="DY178" s="474"/>
      <c r="DZ178" s="474"/>
      <c r="EA178" s="474"/>
      <c r="EB178" s="474"/>
      <c r="EC178" s="474"/>
      <c r="ED178" s="474"/>
      <c r="EE178" s="474"/>
      <c r="EF178" s="474"/>
      <c r="EG178" s="474"/>
      <c r="EH178" s="474"/>
      <c r="EI178" s="474"/>
      <c r="EJ178" s="474"/>
      <c r="EK178" s="474"/>
      <c r="EL178" s="474"/>
      <c r="EM178" s="474"/>
      <c r="EN178" s="474"/>
      <c r="EO178" s="474"/>
      <c r="EP178" s="474"/>
      <c r="EQ178" s="474"/>
      <c r="ER178" s="474"/>
      <c r="ES178" s="474"/>
      <c r="ET178" s="474"/>
      <c r="EU178" s="474"/>
      <c r="EV178" s="474"/>
      <c r="EW178" s="474"/>
      <c r="EX178" s="474"/>
      <c r="EY178" s="474"/>
      <c r="EZ178" s="474"/>
      <c r="FA178" s="474"/>
      <c r="FB178" s="474"/>
      <c r="FC178" s="474"/>
      <c r="FD178" s="474"/>
      <c r="FE178" s="474"/>
      <c r="FF178" s="474"/>
      <c r="FG178" s="474"/>
      <c r="FH178" s="474"/>
      <c r="FI178" s="474"/>
      <c r="FJ178" s="474"/>
      <c r="FK178" s="474"/>
      <c r="FL178" s="474"/>
      <c r="FM178" s="474"/>
      <c r="FN178" s="474"/>
      <c r="FO178" s="474"/>
      <c r="FP178" s="474"/>
      <c r="FQ178" s="474"/>
      <c r="FR178" s="474"/>
      <c r="FS178" s="474"/>
      <c r="FT178" s="474"/>
      <c r="FU178" s="474"/>
      <c r="FV178" s="474"/>
      <c r="FW178" s="474"/>
      <c r="FX178" s="474"/>
      <c r="FY178" s="474"/>
      <c r="FZ178" s="474"/>
      <c r="GA178" s="474"/>
      <c r="GB178" s="474"/>
      <c r="GC178" s="474"/>
      <c r="GD178" s="474"/>
      <c r="GE178" s="474"/>
      <c r="GF178" s="474"/>
      <c r="GG178" s="474"/>
      <c r="GH178" s="474"/>
      <c r="GI178" s="474"/>
      <c r="GJ178" s="474"/>
      <c r="GK178" s="474"/>
      <c r="GL178" s="474"/>
      <c r="GM178" s="474"/>
      <c r="GN178" s="474"/>
      <c r="GO178" s="474"/>
      <c r="GP178" s="474"/>
      <c r="GQ178" s="474"/>
      <c r="GR178" s="474"/>
      <c r="GS178" s="474"/>
      <c r="GT178" s="474"/>
      <c r="GU178" s="474"/>
      <c r="GV178" s="474"/>
      <c r="GW178" s="474"/>
      <c r="GX178" s="474"/>
      <c r="GY178" s="474"/>
      <c r="GZ178" s="474"/>
      <c r="HA178" s="474"/>
      <c r="HB178" s="474"/>
      <c r="HC178" s="474"/>
      <c r="HD178" s="474"/>
      <c r="HE178" s="474"/>
      <c r="HF178" s="474"/>
      <c r="HG178" s="474"/>
      <c r="HH178" s="474"/>
      <c r="HI178" s="474"/>
      <c r="HJ178" s="474"/>
      <c r="HK178" s="474"/>
      <c r="HL178" s="474"/>
      <c r="HM178" s="474"/>
      <c r="HN178" s="474"/>
      <c r="HO178" s="474"/>
      <c r="HP178" s="474"/>
      <c r="HQ178" s="474"/>
      <c r="HR178" s="474"/>
      <c r="HS178" s="474"/>
      <c r="HT178" s="474"/>
      <c r="HU178" s="474"/>
      <c r="HV178" s="474"/>
      <c r="HW178" s="474"/>
      <c r="HX178" s="474"/>
      <c r="HY178" s="474"/>
      <c r="HZ178" s="474"/>
      <c r="IA178" s="474"/>
      <c r="IB178" s="474"/>
      <c r="IC178" s="474"/>
      <c r="ID178" s="474"/>
      <c r="IE178" s="474"/>
      <c r="IF178" s="474"/>
      <c r="IG178" s="474"/>
      <c r="IH178" s="474"/>
      <c r="II178" s="474"/>
      <c r="IJ178" s="474"/>
      <c r="IK178" s="474"/>
      <c r="IL178" s="474"/>
      <c r="IM178" s="474"/>
      <c r="IN178" s="474"/>
      <c r="IO178" s="474"/>
      <c r="IP178" s="474"/>
      <c r="IQ178" s="474"/>
      <c r="IR178" s="474"/>
      <c r="IS178" s="474"/>
      <c r="IT178" s="474"/>
      <c r="IU178" s="474"/>
      <c r="IV178" s="474"/>
    </row>
    <row r="179" spans="1:256" s="380" customFormat="1" x14ac:dyDescent="0.2">
      <c r="B179" s="430"/>
      <c r="C179" s="431"/>
      <c r="D179" s="432"/>
      <c r="E179" s="432"/>
      <c r="F179" s="432"/>
      <c r="G179" s="432"/>
      <c r="H179" s="43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317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317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317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317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317"/>
    </row>
    <row r="180" spans="1:256" s="380" customFormat="1" x14ac:dyDescent="0.2">
      <c r="B180" s="381" t="s">
        <v>202</v>
      </c>
      <c r="C180" s="431"/>
      <c r="D180" s="429"/>
      <c r="E180" s="429"/>
      <c r="F180" s="429"/>
      <c r="G180" s="429"/>
      <c r="H180" s="429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317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/>
      <c r="AF180" s="212"/>
      <c r="AG180" s="212"/>
      <c r="AH180" s="317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317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317"/>
      <c r="BI180" s="212"/>
      <c r="BJ180" s="212"/>
      <c r="BK180" s="212"/>
      <c r="BL180" s="212"/>
      <c r="BM180" s="212"/>
      <c r="BN180" s="212"/>
      <c r="BO180" s="212"/>
      <c r="BP180" s="212"/>
      <c r="BQ180" s="212"/>
      <c r="BR180" s="212"/>
      <c r="BS180" s="212"/>
      <c r="BT180" s="212"/>
      <c r="BU180" s="317"/>
      <c r="BV180" s="429"/>
      <c r="BW180" s="429"/>
      <c r="BX180" s="429"/>
      <c r="BY180" s="429"/>
      <c r="BZ180" s="429"/>
      <c r="CA180" s="429"/>
      <c r="CB180" s="429"/>
      <c r="CC180" s="429"/>
      <c r="CD180" s="429"/>
      <c r="CE180" s="429"/>
      <c r="CF180" s="429"/>
    </row>
    <row r="181" spans="1:256" s="380" customFormat="1" x14ac:dyDescent="0.2">
      <c r="B181" s="409" t="s">
        <v>233</v>
      </c>
      <c r="C181" s="433">
        <v>0.45</v>
      </c>
      <c r="D181" s="433">
        <v>0.45</v>
      </c>
      <c r="E181" s="433">
        <v>0.45</v>
      </c>
      <c r="F181" s="433">
        <v>0.45</v>
      </c>
      <c r="G181" s="433">
        <v>0.45</v>
      </c>
      <c r="H181" s="434" t="s">
        <v>235</v>
      </c>
      <c r="I181" s="212">
        <f t="shared" ref="I181:T181" si="856">$C$181*(I178-I99-I83)</f>
        <v>5996.8327499999996</v>
      </c>
      <c r="J181" s="212">
        <f t="shared" si="856"/>
        <v>6716.4526800000021</v>
      </c>
      <c r="K181" s="212">
        <f t="shared" si="856"/>
        <v>7522.4270016000019</v>
      </c>
      <c r="L181" s="212">
        <f t="shared" si="856"/>
        <v>8425.1182417920045</v>
      </c>
      <c r="M181" s="212">
        <f t="shared" si="856"/>
        <v>9436.1324308070452</v>
      </c>
      <c r="N181" s="212">
        <f t="shared" si="856"/>
        <v>10568.468322503888</v>
      </c>
      <c r="O181" s="212">
        <f t="shared" si="856"/>
        <v>11836.684521204359</v>
      </c>
      <c r="P181" s="212">
        <f t="shared" si="856"/>
        <v>13257.08666374888</v>
      </c>
      <c r="Q181" s="212">
        <f t="shared" si="856"/>
        <v>14847.937063398747</v>
      </c>
      <c r="R181" s="212">
        <f t="shared" si="856"/>
        <v>16629.6895110066</v>
      </c>
      <c r="S181" s="212">
        <f t="shared" si="856"/>
        <v>18625.252252327391</v>
      </c>
      <c r="T181" s="212">
        <f t="shared" si="856"/>
        <v>20860.282522606689</v>
      </c>
      <c r="U181" s="317">
        <f t="shared" ref="U181:U184" si="857">SUM(I181:T181)</f>
        <v>144722.3639609956</v>
      </c>
      <c r="V181" s="212">
        <f t="shared" ref="V181:AG181" si="858">$D$181*(V178-V99-V83)</f>
        <v>28787.527385771053</v>
      </c>
      <c r="W181" s="212">
        <f t="shared" si="858"/>
        <v>32196.069416287501</v>
      </c>
      <c r="X181" s="212">
        <f t="shared" si="858"/>
        <v>36009.040364888308</v>
      </c>
      <c r="Y181" s="212">
        <f t="shared" si="858"/>
        <v>40274.512089185846</v>
      </c>
      <c r="Z181" s="212">
        <f t="shared" si="858"/>
        <v>45046.279108450166</v>
      </c>
      <c r="AA181" s="212">
        <f t="shared" si="858"/>
        <v>50384.540726882435</v>
      </c>
      <c r="AB181" s="212">
        <f t="shared" si="858"/>
        <v>58108.300777799341</v>
      </c>
      <c r="AC181" s="212">
        <f t="shared" si="858"/>
        <v>66072.670604130108</v>
      </c>
      <c r="AD181" s="212">
        <f t="shared" si="858"/>
        <v>75134.972977891055</v>
      </c>
      <c r="AE181" s="212">
        <f t="shared" si="858"/>
        <v>85447.210532896759</v>
      </c>
      <c r="AF181" s="212">
        <f t="shared" si="858"/>
        <v>97182.495479413439</v>
      </c>
      <c r="AG181" s="212">
        <f t="shared" si="858"/>
        <v>110537.98786563351</v>
      </c>
      <c r="AH181" s="317">
        <f t="shared" ref="AH181:AH184" si="859">SUM(V181:AG181)</f>
        <v>725181.60732922959</v>
      </c>
      <c r="AI181" s="212">
        <f t="shared" ref="AI181:AT181" si="860">$E$181*(AI178-AI99-AI83)</f>
        <v>134446.98682618706</v>
      </c>
      <c r="AJ181" s="212">
        <f t="shared" si="860"/>
        <v>145202.74577228204</v>
      </c>
      <c r="AK181" s="212">
        <f t="shared" si="860"/>
        <v>156818.96543406465</v>
      </c>
      <c r="AL181" s="212">
        <f t="shared" si="860"/>
        <v>169364.4826687898</v>
      </c>
      <c r="AM181" s="212">
        <f t="shared" si="860"/>
        <v>182913.64128229299</v>
      </c>
      <c r="AN181" s="212">
        <f t="shared" si="860"/>
        <v>197546.73258487644</v>
      </c>
      <c r="AO181" s="212">
        <f t="shared" si="860"/>
        <v>213350.47119166653</v>
      </c>
      <c r="AP181" s="212">
        <f t="shared" si="860"/>
        <v>230418.50888699992</v>
      </c>
      <c r="AQ181" s="212">
        <f t="shared" si="860"/>
        <v>248851.98959795997</v>
      </c>
      <c r="AR181" s="212">
        <f t="shared" si="860"/>
        <v>268760.14876579674</v>
      </c>
      <c r="AS181" s="212">
        <f t="shared" si="860"/>
        <v>290260.96066706046</v>
      </c>
      <c r="AT181" s="212">
        <f t="shared" si="860"/>
        <v>313481.83752042532</v>
      </c>
      <c r="AU181" s="317">
        <f t="shared" ref="AU181:AU184" si="861">SUM(AI181:AT181)</f>
        <v>2551417.4711984019</v>
      </c>
      <c r="AV181" s="212">
        <f t="shared" ref="AV181:BG181" si="862">$F$181*(AV178-AV99-AV83)</f>
        <v>371359.05282832327</v>
      </c>
      <c r="AW181" s="212">
        <f t="shared" si="862"/>
        <v>392229.80077235383</v>
      </c>
      <c r="AX181" s="212">
        <f t="shared" si="862"/>
        <v>414416.68950061739</v>
      </c>
      <c r="AY181" s="212">
        <f t="shared" si="862"/>
        <v>438010.86951380118</v>
      </c>
      <c r="AZ181" s="212">
        <f t="shared" si="862"/>
        <v>463110.21772216482</v>
      </c>
      <c r="BA181" s="212">
        <f t="shared" si="862"/>
        <v>489819.85293308814</v>
      </c>
      <c r="BB181" s="212">
        <f t="shared" si="862"/>
        <v>518252.69167261122</v>
      </c>
      <c r="BC181" s="212">
        <f t="shared" si="862"/>
        <v>548530.04753149115</v>
      </c>
      <c r="BD181" s="212">
        <f t="shared" si="862"/>
        <v>580782.27748008433</v>
      </c>
      <c r="BE181" s="212">
        <f t="shared" si="862"/>
        <v>615149.47887040814</v>
      </c>
      <c r="BF181" s="212">
        <f t="shared" si="862"/>
        <v>651782.2411396344</v>
      </c>
      <c r="BG181" s="212">
        <f t="shared" si="862"/>
        <v>690842.4565487823</v>
      </c>
      <c r="BH181" s="317">
        <f t="shared" ref="BH181:BH184" si="863">SUM(AV181:BG181)</f>
        <v>6174285.6765133599</v>
      </c>
      <c r="BI181" s="212">
        <f t="shared" ref="BI181:BT181" si="864">$G$181*(BI178-BI99-BI83)</f>
        <v>806025.47680867009</v>
      </c>
      <c r="BJ181" s="212">
        <f t="shared" si="864"/>
        <v>840976.33557869284</v>
      </c>
      <c r="BK181" s="212">
        <f t="shared" si="864"/>
        <v>889207.99727979279</v>
      </c>
      <c r="BL181" s="212">
        <f t="shared" si="864"/>
        <v>929882.54884129437</v>
      </c>
      <c r="BM181" s="212">
        <f t="shared" si="864"/>
        <v>984608.99158012646</v>
      </c>
      <c r="BN181" s="212">
        <f t="shared" si="864"/>
        <v>1031954.0476900407</v>
      </c>
      <c r="BO181" s="212">
        <f t="shared" si="864"/>
        <v>1094207.1417822612</v>
      </c>
      <c r="BP181" s="212">
        <f t="shared" si="864"/>
        <v>1149326.7219808104</v>
      </c>
      <c r="BQ181" s="212">
        <f t="shared" si="864"/>
        <v>1220308.3965526307</v>
      </c>
      <c r="BR181" s="212">
        <f t="shared" si="864"/>
        <v>1284489.8667293568</v>
      </c>
      <c r="BS181" s="212">
        <f t="shared" si="864"/>
        <v>1365600.3472962566</v>
      </c>
      <c r="BT181" s="212">
        <f t="shared" si="864"/>
        <v>1440344.906446167</v>
      </c>
      <c r="BU181" s="317">
        <f t="shared" ref="BU181:BU184" si="865">SUM(BI181:BT181)</f>
        <v>13036932.7785661</v>
      </c>
      <c r="CG181" s="435"/>
    </row>
    <row r="182" spans="1:256" s="380" customFormat="1" x14ac:dyDescent="0.2">
      <c r="B182" s="409" t="s">
        <v>236</v>
      </c>
      <c r="C182" s="433">
        <v>0.25</v>
      </c>
      <c r="D182" s="433">
        <v>0.25</v>
      </c>
      <c r="E182" s="433">
        <v>0.25</v>
      </c>
      <c r="F182" s="433">
        <v>0.25</v>
      </c>
      <c r="G182" s="433">
        <v>0.25</v>
      </c>
      <c r="H182" s="434" t="s">
        <v>229</v>
      </c>
      <c r="I182" s="212">
        <f t="shared" ref="I182:T182" si="866">$C$182*I83</f>
        <v>500</v>
      </c>
      <c r="J182" s="212">
        <f t="shared" si="866"/>
        <v>550.00000000000011</v>
      </c>
      <c r="K182" s="212">
        <f t="shared" si="866"/>
        <v>605.00000000000011</v>
      </c>
      <c r="L182" s="212">
        <f t="shared" si="866"/>
        <v>665.50000000000023</v>
      </c>
      <c r="M182" s="212">
        <f t="shared" si="866"/>
        <v>732.05000000000041</v>
      </c>
      <c r="N182" s="212">
        <f t="shared" si="866"/>
        <v>805.25500000000056</v>
      </c>
      <c r="O182" s="212">
        <f t="shared" si="866"/>
        <v>885.78050000000064</v>
      </c>
      <c r="P182" s="212">
        <f t="shared" si="866"/>
        <v>974.35855000000072</v>
      </c>
      <c r="Q182" s="212">
        <f t="shared" si="866"/>
        <v>1071.794405000001</v>
      </c>
      <c r="R182" s="212">
        <f t="shared" si="866"/>
        <v>1178.9738455000011</v>
      </c>
      <c r="S182" s="212">
        <f t="shared" si="866"/>
        <v>1296.8712300500013</v>
      </c>
      <c r="T182" s="212">
        <f t="shared" si="866"/>
        <v>1426.5583530550016</v>
      </c>
      <c r="U182" s="317">
        <f t="shared" si="857"/>
        <v>10692.141883605005</v>
      </c>
      <c r="V182" s="212">
        <f t="shared" ref="V182:AG182" si="867">$D$182*V83</f>
        <v>1645.6777160842501</v>
      </c>
      <c r="W182" s="212">
        <f t="shared" si="867"/>
        <v>1843.1590420143602</v>
      </c>
      <c r="X182" s="212">
        <f t="shared" si="867"/>
        <v>1843.1590420143602</v>
      </c>
      <c r="Y182" s="212">
        <f t="shared" si="867"/>
        <v>2064.3381270560835</v>
      </c>
      <c r="Z182" s="212">
        <f t="shared" si="867"/>
        <v>2064.3381270560835</v>
      </c>
      <c r="AA182" s="212">
        <f t="shared" si="867"/>
        <v>2312.0587023028138</v>
      </c>
      <c r="AB182" s="212">
        <f t="shared" si="867"/>
        <v>2312.0587023028138</v>
      </c>
      <c r="AC182" s="212">
        <f t="shared" si="867"/>
        <v>2589.5057465791519</v>
      </c>
      <c r="AD182" s="212">
        <f t="shared" si="867"/>
        <v>2589.5057465791519</v>
      </c>
      <c r="AE182" s="212">
        <f t="shared" si="867"/>
        <v>2900.2464361686502</v>
      </c>
      <c r="AF182" s="212">
        <f t="shared" si="867"/>
        <v>2900.2464361686502</v>
      </c>
      <c r="AG182" s="212">
        <f t="shared" si="867"/>
        <v>3248.2760085088885</v>
      </c>
      <c r="AH182" s="317">
        <f t="shared" si="859"/>
        <v>28312.569832835256</v>
      </c>
      <c r="AI182" s="212">
        <f t="shared" ref="AI182:AT182" si="868">$E$182*AI83</f>
        <v>3747.2112034158545</v>
      </c>
      <c r="AJ182" s="212">
        <f t="shared" si="868"/>
        <v>4196.8765478257574</v>
      </c>
      <c r="AK182" s="212">
        <f t="shared" si="868"/>
        <v>4196.8765478257574</v>
      </c>
      <c r="AL182" s="212">
        <f t="shared" si="868"/>
        <v>4700.501733564849</v>
      </c>
      <c r="AM182" s="212">
        <f t="shared" si="868"/>
        <v>4700.501733564849</v>
      </c>
      <c r="AN182" s="212">
        <f t="shared" si="868"/>
        <v>5264.5619415926312</v>
      </c>
      <c r="AO182" s="212">
        <f t="shared" si="868"/>
        <v>5264.5619415926312</v>
      </c>
      <c r="AP182" s="212">
        <f t="shared" si="868"/>
        <v>5896.3093745837468</v>
      </c>
      <c r="AQ182" s="212">
        <f t="shared" si="868"/>
        <v>5896.3093745837468</v>
      </c>
      <c r="AR182" s="212">
        <f t="shared" si="868"/>
        <v>6603.8664995337967</v>
      </c>
      <c r="AS182" s="212">
        <f t="shared" si="868"/>
        <v>6603.8664995337967</v>
      </c>
      <c r="AT182" s="212">
        <f t="shared" si="868"/>
        <v>7396.3304794778533</v>
      </c>
      <c r="AU182" s="317">
        <f t="shared" si="861"/>
        <v>64467.773877095264</v>
      </c>
      <c r="AV182" s="212">
        <f t="shared" ref="AV182:BG182" si="869">$F$182*AV83</f>
        <v>8532.4068411256521</v>
      </c>
      <c r="AW182" s="212">
        <f t="shared" si="869"/>
        <v>9556.295662060731</v>
      </c>
      <c r="AX182" s="212">
        <f t="shared" si="869"/>
        <v>9556.295662060731</v>
      </c>
      <c r="AY182" s="212">
        <f t="shared" si="869"/>
        <v>10703.05114150802</v>
      </c>
      <c r="AZ182" s="212">
        <f t="shared" si="869"/>
        <v>10703.05114150802</v>
      </c>
      <c r="BA182" s="212">
        <f t="shared" si="869"/>
        <v>11987.417278488983</v>
      </c>
      <c r="BB182" s="212">
        <f t="shared" si="869"/>
        <v>11987.417278488983</v>
      </c>
      <c r="BC182" s="212">
        <f t="shared" si="869"/>
        <v>13425.907351907661</v>
      </c>
      <c r="BD182" s="212">
        <f t="shared" si="869"/>
        <v>13425.907351907661</v>
      </c>
      <c r="BE182" s="212">
        <f t="shared" si="869"/>
        <v>15037.016234136581</v>
      </c>
      <c r="BF182" s="212">
        <f t="shared" si="869"/>
        <v>15037.016234136581</v>
      </c>
      <c r="BG182" s="212">
        <f t="shared" si="869"/>
        <v>16841.458182232975</v>
      </c>
      <c r="BH182" s="317">
        <f t="shared" si="863"/>
        <v>146793.24035956257</v>
      </c>
      <c r="BI182" s="212">
        <f t="shared" ref="BI182:BT182" si="870">$G$182*BI83</f>
        <v>19428.306159023959</v>
      </c>
      <c r="BJ182" s="212">
        <f t="shared" si="870"/>
        <v>21759.702898106836</v>
      </c>
      <c r="BK182" s="212">
        <f t="shared" si="870"/>
        <v>21759.702898106836</v>
      </c>
      <c r="BL182" s="212">
        <f t="shared" si="870"/>
        <v>24370.867245879661</v>
      </c>
      <c r="BM182" s="212">
        <f t="shared" si="870"/>
        <v>24370.867245879661</v>
      </c>
      <c r="BN182" s="212">
        <f t="shared" si="870"/>
        <v>27295.371315385219</v>
      </c>
      <c r="BO182" s="212">
        <f t="shared" si="870"/>
        <v>27295.371315385219</v>
      </c>
      <c r="BP182" s="212">
        <f t="shared" si="870"/>
        <v>30570.815873231448</v>
      </c>
      <c r="BQ182" s="212">
        <f t="shared" si="870"/>
        <v>30570.815873231448</v>
      </c>
      <c r="BR182" s="212">
        <f t="shared" si="870"/>
        <v>34239.313778019219</v>
      </c>
      <c r="BS182" s="212">
        <f t="shared" si="870"/>
        <v>34239.313778019219</v>
      </c>
      <c r="BT182" s="212">
        <f t="shared" si="870"/>
        <v>38348.031431381532</v>
      </c>
      <c r="BU182" s="317">
        <f t="shared" si="865"/>
        <v>334248.47981165029</v>
      </c>
      <c r="CG182" s="435"/>
    </row>
    <row r="183" spans="1:256" s="380" customFormat="1" x14ac:dyDescent="0.2">
      <c r="B183" s="409" t="s">
        <v>237</v>
      </c>
      <c r="C183" s="436">
        <f>C182*0.9/0.85</f>
        <v>0.26470588235294118</v>
      </c>
      <c r="D183" s="436">
        <f>D182*0.9/0.85</f>
        <v>0.26470588235294118</v>
      </c>
      <c r="E183" s="436">
        <f>E182*0.9/0.85</f>
        <v>0.26470588235294118</v>
      </c>
      <c r="F183" s="436">
        <f>F182*0.9/0.85</f>
        <v>0.26470588235294118</v>
      </c>
      <c r="G183" s="436">
        <f>G182*0.9/0.85</f>
        <v>0.26470588235294118</v>
      </c>
      <c r="H183" s="434" t="s">
        <v>254</v>
      </c>
      <c r="I183" s="212">
        <f t="shared" ref="I183:T183" si="871">$C$183*I99</f>
        <v>873.52941176470586</v>
      </c>
      <c r="J183" s="212">
        <f t="shared" si="871"/>
        <v>995.82352941176487</v>
      </c>
      <c r="K183" s="212">
        <f t="shared" si="871"/>
        <v>1135.238823529412</v>
      </c>
      <c r="L183" s="212">
        <f t="shared" si="871"/>
        <v>1294.17225882353</v>
      </c>
      <c r="M183" s="212">
        <f t="shared" si="871"/>
        <v>1475.3563750588241</v>
      </c>
      <c r="N183" s="212">
        <f t="shared" si="871"/>
        <v>1681.9062675670598</v>
      </c>
      <c r="O183" s="212">
        <f t="shared" si="871"/>
        <v>1917.3731450264484</v>
      </c>
      <c r="P183" s="212">
        <f t="shared" si="871"/>
        <v>2185.8053853301512</v>
      </c>
      <c r="Q183" s="212">
        <f t="shared" si="871"/>
        <v>2491.8181392763731</v>
      </c>
      <c r="R183" s="212">
        <f t="shared" si="871"/>
        <v>2840.6726787750654</v>
      </c>
      <c r="S183" s="212">
        <f t="shared" si="871"/>
        <v>3238.3668538035749</v>
      </c>
      <c r="T183" s="212">
        <f t="shared" si="871"/>
        <v>3691.7382133360757</v>
      </c>
      <c r="U183" s="317">
        <f t="shared" si="857"/>
        <v>23821.801081702986</v>
      </c>
      <c r="V183" s="212">
        <f t="shared" ref="V183:AG183" si="872">$D$183*V99</f>
        <v>4410.8888172939432</v>
      </c>
      <c r="W183" s="212">
        <f t="shared" si="872"/>
        <v>5116.6310280609741</v>
      </c>
      <c r="X183" s="212">
        <f t="shared" si="872"/>
        <v>5116.6310280609741</v>
      </c>
      <c r="Y183" s="212">
        <f t="shared" si="872"/>
        <v>5935.2919925507285</v>
      </c>
      <c r="Z183" s="212">
        <f t="shared" si="872"/>
        <v>5935.2919925507285</v>
      </c>
      <c r="AA183" s="212">
        <f t="shared" si="872"/>
        <v>6884.9387113588455</v>
      </c>
      <c r="AB183" s="212">
        <f t="shared" si="872"/>
        <v>6884.9387113588455</v>
      </c>
      <c r="AC183" s="212">
        <f t="shared" si="872"/>
        <v>7986.5289051762593</v>
      </c>
      <c r="AD183" s="212">
        <f t="shared" si="872"/>
        <v>7986.5289051762593</v>
      </c>
      <c r="AE183" s="212">
        <f t="shared" si="872"/>
        <v>9264.3735300044591</v>
      </c>
      <c r="AF183" s="212">
        <f t="shared" si="872"/>
        <v>9264.3735300044591</v>
      </c>
      <c r="AG183" s="212">
        <f t="shared" si="872"/>
        <v>10746.673294805174</v>
      </c>
      <c r="AH183" s="317">
        <f t="shared" si="859"/>
        <v>85533.090446401649</v>
      </c>
      <c r="AI183" s="212">
        <f t="shared" ref="AI183:AT183" si="873">$E$183*AI99</f>
        <v>12175.980843014264</v>
      </c>
      <c r="AJ183" s="212">
        <f t="shared" si="873"/>
        <v>13393.578927315692</v>
      </c>
      <c r="AK183" s="212">
        <f t="shared" si="873"/>
        <v>13393.578927315692</v>
      </c>
      <c r="AL183" s="212">
        <f t="shared" si="873"/>
        <v>14732.936820047262</v>
      </c>
      <c r="AM183" s="212">
        <f t="shared" si="873"/>
        <v>14732.936820047262</v>
      </c>
      <c r="AN183" s="212">
        <f t="shared" si="873"/>
        <v>16206.230502051989</v>
      </c>
      <c r="AO183" s="212">
        <f t="shared" si="873"/>
        <v>16206.230502051989</v>
      </c>
      <c r="AP183" s="212">
        <f t="shared" si="873"/>
        <v>17826.853552257191</v>
      </c>
      <c r="AQ183" s="212">
        <f t="shared" si="873"/>
        <v>17826.853552257191</v>
      </c>
      <c r="AR183" s="212">
        <f t="shared" si="873"/>
        <v>19609.538907482911</v>
      </c>
      <c r="AS183" s="212">
        <f t="shared" si="873"/>
        <v>19609.538907482911</v>
      </c>
      <c r="AT183" s="212">
        <f t="shared" si="873"/>
        <v>21570.492798231204</v>
      </c>
      <c r="AU183" s="317">
        <f t="shared" si="861"/>
        <v>197284.75105955551</v>
      </c>
      <c r="AV183" s="212">
        <f t="shared" ref="AV183:BG183" si="874">$F$183*AV99</f>
        <v>23550.664037108829</v>
      </c>
      <c r="AW183" s="212">
        <f t="shared" si="874"/>
        <v>24963.70387933536</v>
      </c>
      <c r="AX183" s="212">
        <f t="shared" si="874"/>
        <v>24963.70387933536</v>
      </c>
      <c r="AY183" s="212">
        <f t="shared" si="874"/>
        <v>26461.526112095486</v>
      </c>
      <c r="AZ183" s="212">
        <f t="shared" si="874"/>
        <v>26461.526112095486</v>
      </c>
      <c r="BA183" s="212">
        <f t="shared" si="874"/>
        <v>28049.217678821216</v>
      </c>
      <c r="BB183" s="212">
        <f t="shared" si="874"/>
        <v>28049.217678821216</v>
      </c>
      <c r="BC183" s="212">
        <f t="shared" si="874"/>
        <v>29732.170739550489</v>
      </c>
      <c r="BD183" s="212">
        <f t="shared" si="874"/>
        <v>29732.170739550489</v>
      </c>
      <c r="BE183" s="212">
        <f t="shared" si="874"/>
        <v>31516.100983923519</v>
      </c>
      <c r="BF183" s="212">
        <f t="shared" si="874"/>
        <v>31516.100983923519</v>
      </c>
      <c r="BG183" s="212">
        <f t="shared" si="874"/>
        <v>33407.067042958937</v>
      </c>
      <c r="BH183" s="317">
        <f t="shared" si="863"/>
        <v>338403.16986751987</v>
      </c>
      <c r="BI183" s="212">
        <f t="shared" ref="BI183:BT183" si="875">$G$183*BI99</f>
        <v>35785.650216417613</v>
      </c>
      <c r="BJ183" s="212">
        <f t="shared" si="875"/>
        <v>37217.076225074314</v>
      </c>
      <c r="BK183" s="212">
        <f t="shared" si="875"/>
        <v>37217.076225074314</v>
      </c>
      <c r="BL183" s="212">
        <f t="shared" si="875"/>
        <v>38705.759274077289</v>
      </c>
      <c r="BM183" s="212">
        <f t="shared" si="875"/>
        <v>38705.759274077289</v>
      </c>
      <c r="BN183" s="212">
        <f t="shared" si="875"/>
        <v>40253.989645040383</v>
      </c>
      <c r="BO183" s="212">
        <f t="shared" si="875"/>
        <v>40253.989645040383</v>
      </c>
      <c r="BP183" s="212">
        <f t="shared" si="875"/>
        <v>41864.149230841998</v>
      </c>
      <c r="BQ183" s="212">
        <f t="shared" si="875"/>
        <v>41864.149230841998</v>
      </c>
      <c r="BR183" s="212">
        <f t="shared" si="875"/>
        <v>43538.715200075683</v>
      </c>
      <c r="BS183" s="212">
        <f t="shared" si="875"/>
        <v>43538.715200075683</v>
      </c>
      <c r="BT183" s="212">
        <f t="shared" si="875"/>
        <v>45280.2638080787</v>
      </c>
      <c r="BU183" s="317">
        <f t="shared" si="865"/>
        <v>484225.29317471571</v>
      </c>
      <c r="CG183" s="435"/>
    </row>
    <row r="184" spans="1:256" s="380" customFormat="1" x14ac:dyDescent="0.2">
      <c r="A184" s="435"/>
      <c r="B184" s="409" t="s">
        <v>234</v>
      </c>
      <c r="C184" s="436">
        <v>7.4999999999999997E-2</v>
      </c>
      <c r="D184" s="433">
        <v>7.0000000000000007E-2</v>
      </c>
      <c r="E184" s="436">
        <v>6.5000000000000002E-2</v>
      </c>
      <c r="F184" s="433">
        <v>0.06</v>
      </c>
      <c r="G184" s="436">
        <v>5.5E-2</v>
      </c>
      <c r="H184" s="434" t="s">
        <v>235</v>
      </c>
      <c r="I184" s="212">
        <f t="shared" ref="I184:T184" si="876">$C$184*(I178-I99-I83)</f>
        <v>999.47212499999978</v>
      </c>
      <c r="J184" s="212">
        <f t="shared" si="876"/>
        <v>1119.4087800000004</v>
      </c>
      <c r="K184" s="212">
        <f t="shared" si="876"/>
        <v>1253.7378336000002</v>
      </c>
      <c r="L184" s="212">
        <f t="shared" si="876"/>
        <v>1404.1863736320006</v>
      </c>
      <c r="M184" s="212">
        <f t="shared" si="876"/>
        <v>1572.6887384678407</v>
      </c>
      <c r="N184" s="212">
        <f t="shared" si="876"/>
        <v>1761.4113870839813</v>
      </c>
      <c r="O184" s="212">
        <f t="shared" si="876"/>
        <v>1972.7807535340596</v>
      </c>
      <c r="P184" s="212">
        <f t="shared" si="876"/>
        <v>2209.5144439581463</v>
      </c>
      <c r="Q184" s="212">
        <f t="shared" si="876"/>
        <v>2474.6561772331247</v>
      </c>
      <c r="R184" s="212">
        <f t="shared" si="876"/>
        <v>2771.6149185011</v>
      </c>
      <c r="S184" s="212">
        <f t="shared" si="876"/>
        <v>3104.2087087212317</v>
      </c>
      <c r="T184" s="212">
        <f t="shared" si="876"/>
        <v>3476.7137537677813</v>
      </c>
      <c r="U184" s="317">
        <f t="shared" si="857"/>
        <v>24120.393993499267</v>
      </c>
      <c r="V184" s="212">
        <f t="shared" ref="V184:AG184" si="877">$D$184*(V178-V99-V83)</f>
        <v>4478.0598155643866</v>
      </c>
      <c r="W184" s="212">
        <f t="shared" si="877"/>
        <v>5008.2774647558335</v>
      </c>
      <c r="X184" s="212">
        <f t="shared" si="877"/>
        <v>5601.4062789826257</v>
      </c>
      <c r="Y184" s="212">
        <f t="shared" si="877"/>
        <v>6264.9241027622429</v>
      </c>
      <c r="Z184" s="212">
        <f t="shared" si="877"/>
        <v>7007.1989724255818</v>
      </c>
      <c r="AA184" s="212">
        <f t="shared" si="877"/>
        <v>7837.5952241817122</v>
      </c>
      <c r="AB184" s="212">
        <f t="shared" si="877"/>
        <v>9039.0690098798968</v>
      </c>
      <c r="AC184" s="212">
        <f t="shared" si="877"/>
        <v>10277.970982864683</v>
      </c>
      <c r="AD184" s="212">
        <f t="shared" si="877"/>
        <v>11687.662463227498</v>
      </c>
      <c r="AE184" s="212">
        <f t="shared" si="877"/>
        <v>13291.788305117274</v>
      </c>
      <c r="AF184" s="212">
        <f t="shared" si="877"/>
        <v>15117.277074575424</v>
      </c>
      <c r="AG184" s="212">
        <f t="shared" si="877"/>
        <v>17194.798112431879</v>
      </c>
      <c r="AH184" s="317">
        <f t="shared" si="859"/>
        <v>112806.02780676904</v>
      </c>
      <c r="AI184" s="212">
        <f t="shared" ref="AI184:AT184" si="878">$E$184*(AI178-AI99-AI83)</f>
        <v>19420.12031933813</v>
      </c>
      <c r="AJ184" s="212">
        <f t="shared" si="878"/>
        <v>20973.729944885185</v>
      </c>
      <c r="AK184" s="212">
        <f t="shared" si="878"/>
        <v>22651.628340476003</v>
      </c>
      <c r="AL184" s="212">
        <f t="shared" si="878"/>
        <v>24463.75860771408</v>
      </c>
      <c r="AM184" s="212">
        <f t="shared" si="878"/>
        <v>26420.859296331208</v>
      </c>
      <c r="AN184" s="212">
        <f t="shared" si="878"/>
        <v>28534.528040037709</v>
      </c>
      <c r="AO184" s="212">
        <f t="shared" si="878"/>
        <v>30817.290283240724</v>
      </c>
      <c r="AP184" s="212">
        <f t="shared" si="878"/>
        <v>33282.673505899991</v>
      </c>
      <c r="AQ184" s="212">
        <f t="shared" si="878"/>
        <v>35945.287386371994</v>
      </c>
      <c r="AR184" s="212">
        <f t="shared" si="878"/>
        <v>38820.910377281747</v>
      </c>
      <c r="AS184" s="212">
        <f t="shared" si="878"/>
        <v>41926.583207464289</v>
      </c>
      <c r="AT184" s="212">
        <f t="shared" si="878"/>
        <v>45280.709864061435</v>
      </c>
      <c r="AU184" s="317">
        <f t="shared" si="861"/>
        <v>368538.07917310251</v>
      </c>
      <c r="AV184" s="212">
        <f t="shared" ref="AV184:BG184" si="879">$F$184*(AV178-AV99-AV83)</f>
        <v>49514.540377109763</v>
      </c>
      <c r="AW184" s="212">
        <f t="shared" si="879"/>
        <v>52297.30676964717</v>
      </c>
      <c r="AX184" s="212">
        <f t="shared" si="879"/>
        <v>55255.558600082317</v>
      </c>
      <c r="AY184" s="212">
        <f t="shared" si="879"/>
        <v>58401.449268506825</v>
      </c>
      <c r="AZ184" s="212">
        <f t="shared" si="879"/>
        <v>61748.029029621968</v>
      </c>
      <c r="BA184" s="212">
        <f t="shared" si="879"/>
        <v>65309.313724411753</v>
      </c>
      <c r="BB184" s="212">
        <f t="shared" si="879"/>
        <v>69100.358889681491</v>
      </c>
      <c r="BC184" s="212">
        <f t="shared" si="879"/>
        <v>73137.339670865476</v>
      </c>
      <c r="BD184" s="212">
        <f t="shared" si="879"/>
        <v>77437.636997344569</v>
      </c>
      <c r="BE184" s="212">
        <f t="shared" si="879"/>
        <v>82019.930516054403</v>
      </c>
      <c r="BF184" s="212">
        <f t="shared" si="879"/>
        <v>86904.298818617914</v>
      </c>
      <c r="BG184" s="212">
        <f t="shared" si="879"/>
        <v>92112.327539837628</v>
      </c>
      <c r="BH184" s="317">
        <f t="shared" si="863"/>
        <v>823238.09020178136</v>
      </c>
      <c r="BI184" s="212">
        <f t="shared" ref="BI184:BT184" si="880">$G$184*(BI178-BI99-BI83)</f>
        <v>98514.224943281894</v>
      </c>
      <c r="BJ184" s="212">
        <f t="shared" si="880"/>
        <v>102785.99657072913</v>
      </c>
      <c r="BK184" s="212">
        <f t="shared" si="880"/>
        <v>108680.977445308</v>
      </c>
      <c r="BL184" s="212">
        <f t="shared" si="880"/>
        <v>113652.31152504709</v>
      </c>
      <c r="BM184" s="212">
        <f t="shared" si="880"/>
        <v>120341.09897090434</v>
      </c>
      <c r="BN184" s="212">
        <f t="shared" si="880"/>
        <v>126127.71693989386</v>
      </c>
      <c r="BO184" s="212">
        <f t="shared" si="880"/>
        <v>133736.42844005415</v>
      </c>
      <c r="BP184" s="212">
        <f t="shared" si="880"/>
        <v>140473.26601987684</v>
      </c>
      <c r="BQ184" s="212">
        <f t="shared" si="880"/>
        <v>149148.80402309931</v>
      </c>
      <c r="BR184" s="212">
        <f t="shared" si="880"/>
        <v>156993.20593358806</v>
      </c>
      <c r="BS184" s="212">
        <f t="shared" si="880"/>
        <v>166906.7091139869</v>
      </c>
      <c r="BT184" s="212">
        <f t="shared" si="880"/>
        <v>176042.15523230931</v>
      </c>
      <c r="BU184" s="317">
        <f t="shared" si="865"/>
        <v>1593402.895158079</v>
      </c>
      <c r="BV184" s="435"/>
      <c r="BW184" s="435"/>
      <c r="BX184" s="435"/>
      <c r="BY184" s="435"/>
      <c r="BZ184" s="435"/>
      <c r="CA184" s="435"/>
      <c r="CB184" s="435"/>
      <c r="CC184" s="435"/>
      <c r="CD184" s="435"/>
      <c r="CE184" s="435"/>
      <c r="CF184" s="435"/>
      <c r="CH184" s="435"/>
      <c r="CI184" s="435"/>
      <c r="CJ184" s="435"/>
      <c r="CK184" s="435"/>
      <c r="CL184" s="435"/>
      <c r="CM184" s="435"/>
      <c r="CN184" s="435"/>
      <c r="CO184" s="435"/>
      <c r="CP184" s="435"/>
      <c r="CQ184" s="435"/>
      <c r="CR184" s="435"/>
      <c r="CS184" s="435"/>
      <c r="CT184" s="435"/>
      <c r="CU184" s="435"/>
      <c r="CV184" s="435"/>
      <c r="CW184" s="435"/>
      <c r="CX184" s="435"/>
      <c r="CY184" s="435"/>
      <c r="CZ184" s="435"/>
      <c r="DA184" s="435"/>
      <c r="DB184" s="435"/>
      <c r="DC184" s="435"/>
      <c r="DD184" s="435"/>
      <c r="DE184" s="435"/>
      <c r="DF184" s="435"/>
      <c r="DG184" s="435"/>
      <c r="DH184" s="435"/>
      <c r="DI184" s="435"/>
      <c r="DJ184" s="435"/>
      <c r="DK184" s="435"/>
      <c r="DL184" s="435"/>
      <c r="DM184" s="435"/>
      <c r="DN184" s="435"/>
      <c r="DO184" s="435"/>
      <c r="DP184" s="435"/>
      <c r="DQ184" s="435"/>
      <c r="DR184" s="435"/>
      <c r="DS184" s="435"/>
      <c r="DT184" s="435"/>
      <c r="DU184" s="435"/>
      <c r="DV184" s="435"/>
      <c r="DW184" s="435"/>
      <c r="DX184" s="435"/>
      <c r="DY184" s="435"/>
      <c r="DZ184" s="435"/>
      <c r="EA184" s="435"/>
      <c r="EB184" s="435"/>
      <c r="EC184" s="435"/>
      <c r="ED184" s="435"/>
      <c r="EE184" s="435"/>
      <c r="EF184" s="435"/>
      <c r="EG184" s="435"/>
      <c r="EH184" s="435"/>
      <c r="EI184" s="435"/>
      <c r="EJ184" s="435"/>
      <c r="EK184" s="435"/>
      <c r="EL184" s="435"/>
      <c r="EM184" s="435"/>
      <c r="EN184" s="435"/>
      <c r="EO184" s="435"/>
      <c r="EP184" s="435"/>
      <c r="EQ184" s="435"/>
      <c r="ER184" s="435"/>
      <c r="ES184" s="435"/>
      <c r="ET184" s="435"/>
      <c r="EU184" s="435"/>
      <c r="EV184" s="435"/>
      <c r="EW184" s="435"/>
      <c r="EX184" s="435"/>
      <c r="EY184" s="435"/>
      <c r="EZ184" s="435"/>
      <c r="FA184" s="435"/>
      <c r="FB184" s="435"/>
      <c r="FC184" s="435"/>
      <c r="FD184" s="435"/>
      <c r="FE184" s="435"/>
      <c r="FF184" s="435"/>
      <c r="FG184" s="435"/>
      <c r="FH184" s="435"/>
      <c r="FI184" s="435"/>
      <c r="FJ184" s="435"/>
      <c r="FK184" s="435"/>
      <c r="FL184" s="435"/>
      <c r="FM184" s="435"/>
      <c r="FN184" s="435"/>
      <c r="FO184" s="435"/>
      <c r="FP184" s="435"/>
      <c r="FQ184" s="435"/>
      <c r="FR184" s="435"/>
      <c r="FS184" s="435"/>
      <c r="FT184" s="435"/>
      <c r="FU184" s="435"/>
      <c r="FV184" s="435"/>
      <c r="FW184" s="435"/>
      <c r="FX184" s="435"/>
      <c r="FY184" s="435"/>
      <c r="FZ184" s="435"/>
      <c r="GA184" s="435"/>
      <c r="GB184" s="435"/>
      <c r="GC184" s="435"/>
      <c r="GD184" s="435"/>
      <c r="GE184" s="435"/>
      <c r="GF184" s="435"/>
      <c r="GG184" s="435"/>
      <c r="GH184" s="435"/>
      <c r="GI184" s="435"/>
      <c r="GJ184" s="435"/>
      <c r="GK184" s="435"/>
      <c r="GL184" s="435"/>
      <c r="GM184" s="435"/>
      <c r="GN184" s="435"/>
      <c r="GO184" s="435"/>
      <c r="GP184" s="435"/>
      <c r="GQ184" s="435"/>
      <c r="GR184" s="435"/>
      <c r="GS184" s="435"/>
      <c r="GT184" s="435"/>
      <c r="GU184" s="435"/>
      <c r="GV184" s="435"/>
      <c r="GW184" s="435"/>
      <c r="GX184" s="435"/>
      <c r="GY184" s="435"/>
      <c r="GZ184" s="435"/>
      <c r="HA184" s="435"/>
      <c r="HB184" s="435"/>
      <c r="HC184" s="435"/>
      <c r="HD184" s="435"/>
      <c r="HE184" s="435"/>
      <c r="HF184" s="435"/>
      <c r="HG184" s="435"/>
      <c r="HH184" s="435"/>
      <c r="HI184" s="435"/>
      <c r="HJ184" s="435"/>
      <c r="HK184" s="435"/>
      <c r="HL184" s="435"/>
      <c r="HM184" s="435"/>
      <c r="HN184" s="435"/>
      <c r="HO184" s="435"/>
      <c r="HP184" s="435"/>
      <c r="HQ184" s="435"/>
      <c r="HR184" s="435"/>
      <c r="HS184" s="435"/>
      <c r="HT184" s="435"/>
      <c r="HU184" s="435"/>
      <c r="HV184" s="435"/>
      <c r="HW184" s="435"/>
      <c r="HX184" s="435"/>
      <c r="HY184" s="435"/>
      <c r="HZ184" s="435"/>
      <c r="IA184" s="435"/>
      <c r="IB184" s="435"/>
      <c r="IC184" s="435"/>
      <c r="ID184" s="435"/>
      <c r="IE184" s="435"/>
      <c r="IF184" s="435"/>
      <c r="IG184" s="435"/>
      <c r="IH184" s="435"/>
      <c r="II184" s="435"/>
      <c r="IJ184" s="435"/>
      <c r="IK184" s="435"/>
      <c r="IL184" s="435"/>
      <c r="IM184" s="435"/>
      <c r="IN184" s="435"/>
      <c r="IO184" s="435"/>
      <c r="IP184" s="435"/>
      <c r="IQ184" s="435"/>
      <c r="IR184" s="435"/>
      <c r="IS184" s="435"/>
      <c r="IT184" s="435"/>
      <c r="IU184" s="435"/>
      <c r="IV184" s="435"/>
    </row>
    <row r="185" spans="1:256" s="380" customFormat="1" x14ac:dyDescent="0.2">
      <c r="A185" s="435"/>
      <c r="B185" s="409" t="s">
        <v>276</v>
      </c>
      <c r="C185" s="433">
        <v>0.03</v>
      </c>
      <c r="D185" s="433">
        <v>0.03</v>
      </c>
      <c r="E185" s="433">
        <v>0.03</v>
      </c>
      <c r="F185" s="433">
        <v>0.03</v>
      </c>
      <c r="G185" s="433">
        <v>0.03</v>
      </c>
      <c r="H185" s="434" t="s">
        <v>277</v>
      </c>
      <c r="I185" s="212">
        <f>$C$185*I178</f>
        <v>558.78884999999991</v>
      </c>
      <c r="J185" s="212">
        <f t="shared" ref="J185:T185" si="881">$C$185*J178</f>
        <v>626.62351200000012</v>
      </c>
      <c r="K185" s="212">
        <f t="shared" si="881"/>
        <v>702.75553344000014</v>
      </c>
      <c r="L185" s="212">
        <f t="shared" si="881"/>
        <v>788.20740545280034</v>
      </c>
      <c r="M185" s="212">
        <f t="shared" si="881"/>
        <v>884.12855122713643</v>
      </c>
      <c r="N185" s="212">
        <f t="shared" si="881"/>
        <v>991.81119849119261</v>
      </c>
      <c r="O185" s="212">
        <f t="shared" si="881"/>
        <v>1112.7082511832882</v>
      </c>
      <c r="P185" s="212">
        <f t="shared" si="881"/>
        <v>1248.453413920676</v>
      </c>
      <c r="Q185" s="212">
        <f t="shared" si="881"/>
        <v>1400.8838552779055</v>
      </c>
      <c r="R185" s="212">
        <f t="shared" si="881"/>
        <v>1572.0657324549475</v>
      </c>
      <c r="S185" s="212">
        <f t="shared" si="881"/>
        <v>1764.3229411922314</v>
      </c>
      <c r="T185" s="212">
        <f t="shared" si="881"/>
        <v>1980.2695013851344</v>
      </c>
      <c r="U185" s="317">
        <f t="shared" ref="U185" si="882">SUM(I185:T185)</f>
        <v>13631.018746025315</v>
      </c>
      <c r="V185" s="212">
        <f>$D$185*V178</f>
        <v>2616.5505509414938</v>
      </c>
      <c r="W185" s="212">
        <f t="shared" ref="W185:AG185" si="883">$D$185*W178</f>
        <v>2947.4685626411338</v>
      </c>
      <c r="X185" s="212">
        <f t="shared" si="883"/>
        <v>3201.6666258811874</v>
      </c>
      <c r="Y185" s="212">
        <f t="shared" si="883"/>
        <v>3605.3544736815352</v>
      </c>
      <c r="Z185" s="212">
        <f t="shared" si="883"/>
        <v>3923.4722749658235</v>
      </c>
      <c r="AA185" s="212">
        <f t="shared" si="883"/>
        <v>4416.7094800225022</v>
      </c>
      <c r="AB185" s="212">
        <f t="shared" si="883"/>
        <v>4931.6268167502958</v>
      </c>
      <c r="AC185" s="212">
        <f t="shared" si="883"/>
        <v>5620.7253391181475</v>
      </c>
      <c r="AD185" s="212">
        <f t="shared" si="883"/>
        <v>6224.8788307022105</v>
      </c>
      <c r="AE185" s="212">
        <f t="shared" si="883"/>
        <v>7094.4726079338607</v>
      </c>
      <c r="AF185" s="212">
        <f t="shared" si="883"/>
        <v>7876.8249377016382</v>
      </c>
      <c r="AG185" s="212">
        <f t="shared" si="883"/>
        <v>8976.9486188078863</v>
      </c>
      <c r="AH185" s="317">
        <f t="shared" ref="AH185" si="884">SUM(V185:AG185)</f>
        <v>61436.699119147714</v>
      </c>
      <c r="AI185" s="212">
        <f>$E$185*AI178</f>
        <v>10792.742295030655</v>
      </c>
      <c r="AJ185" s="212">
        <f t="shared" ref="AJ185:AT185" si="885">$E$185*AJ178</f>
        <v>11701.74718232034</v>
      </c>
      <c r="AK185" s="212">
        <f t="shared" si="885"/>
        <v>12476.161826439178</v>
      </c>
      <c r="AL185" s="212">
        <f t="shared" si="885"/>
        <v>13524.758558885791</v>
      </c>
      <c r="AM185" s="212">
        <f t="shared" si="885"/>
        <v>14428.035799786003</v>
      </c>
      <c r="AN185" s="212">
        <f t="shared" si="885"/>
        <v>15638.235728882104</v>
      </c>
      <c r="AO185" s="212">
        <f t="shared" si="885"/>
        <v>16691.818302668111</v>
      </c>
      <c r="AP185" s="212">
        <f t="shared" si="885"/>
        <v>18089.167786672526</v>
      </c>
      <c r="AQ185" s="212">
        <f t="shared" si="885"/>
        <v>19318.066500736528</v>
      </c>
      <c r="AR185" s="212">
        <f t="shared" si="885"/>
        <v>20932.2216405119</v>
      </c>
      <c r="AS185" s="212">
        <f t="shared" si="885"/>
        <v>22365.60910059615</v>
      </c>
      <c r="AT185" s="212">
        <f t="shared" si="885"/>
        <v>24231.004676031902</v>
      </c>
      <c r="AU185" s="317">
        <f t="shared" ref="AU185" si="886">SUM(AI185:AT185)</f>
        <v>200189.56939856117</v>
      </c>
      <c r="AV185" s="212">
        <f>$F$185*AV178</f>
        <v>28450.234267028962</v>
      </c>
      <c r="AW185" s="212">
        <f t="shared" ref="AW185:BG185" si="887">$F$185*AW178</f>
        <v>30124.628637262216</v>
      </c>
      <c r="AX185" s="212">
        <f t="shared" si="887"/>
        <v>31603.75455247979</v>
      </c>
      <c r="AY185" s="212">
        <f t="shared" si="887"/>
        <v>33484.063730605194</v>
      </c>
      <c r="AZ185" s="212">
        <f t="shared" si="887"/>
        <v>35157.353611162769</v>
      </c>
      <c r="BA185" s="212">
        <f t="shared" si="887"/>
        <v>37272.058272557624</v>
      </c>
      <c r="BB185" s="212">
        <f t="shared" si="887"/>
        <v>39167.580855192493</v>
      </c>
      <c r="BC185" s="212">
        <f t="shared" si="887"/>
        <v>41549.424734810709</v>
      </c>
      <c r="BD185" s="212">
        <f t="shared" si="887"/>
        <v>43699.573398050255</v>
      </c>
      <c r="BE185" s="212">
        <f t="shared" si="887"/>
        <v>46386.231984301594</v>
      </c>
      <c r="BF185" s="212">
        <f t="shared" si="887"/>
        <v>48828.416135583349</v>
      </c>
      <c r="BG185" s="212">
        <f t="shared" si="887"/>
        <v>51863.273016655454</v>
      </c>
      <c r="BH185" s="317">
        <f t="shared" ref="BH185" si="888">SUM(AV185:BG185)</f>
        <v>467586.59319569042</v>
      </c>
      <c r="BI185" s="212">
        <f>$G$185*BI178</f>
        <v>60122.135550854873</v>
      </c>
      <c r="BJ185" s="212">
        <f t="shared" ref="BJ185:BT185" si="889">$G$185*BJ178</f>
        <v>62894.188691860763</v>
      </c>
      <c r="BK185" s="212">
        <f t="shared" si="889"/>
        <v>66109.632805267422</v>
      </c>
      <c r="BL185" s="212">
        <f t="shared" si="889"/>
        <v>69303.326709987276</v>
      </c>
      <c r="BM185" s="212">
        <f t="shared" si="889"/>
        <v>72951.756225909412</v>
      </c>
      <c r="BN185" s="212">
        <f t="shared" si="889"/>
        <v>76634.499896953508</v>
      </c>
      <c r="BO185" s="212">
        <f t="shared" si="889"/>
        <v>80784.706169768222</v>
      </c>
      <c r="BP185" s="212">
        <f t="shared" si="889"/>
        <v>85034.882949670573</v>
      </c>
      <c r="BQ185" s="212">
        <f t="shared" si="889"/>
        <v>89766.994587791924</v>
      </c>
      <c r="BR185" s="212">
        <f t="shared" si="889"/>
        <v>94675.763157994676</v>
      </c>
      <c r="BS185" s="212">
        <f t="shared" si="889"/>
        <v>100083.12852912133</v>
      </c>
      <c r="BT185" s="212">
        <f t="shared" si="889"/>
        <v>105756.52076642585</v>
      </c>
      <c r="BU185" s="317">
        <f t="shared" ref="BU185" si="890">SUM(BI185:BT185)</f>
        <v>964117.53604160598</v>
      </c>
      <c r="BV185" s="435"/>
      <c r="BW185" s="435"/>
      <c r="BX185" s="435"/>
      <c r="BY185" s="435"/>
      <c r="BZ185" s="435"/>
      <c r="CA185" s="435"/>
      <c r="CB185" s="435"/>
      <c r="CC185" s="435"/>
      <c r="CD185" s="435"/>
      <c r="CE185" s="435"/>
      <c r="CF185" s="435"/>
      <c r="CH185" s="435"/>
      <c r="CI185" s="435"/>
      <c r="CJ185" s="435"/>
      <c r="CK185" s="435"/>
      <c r="CL185" s="435"/>
      <c r="CM185" s="435"/>
      <c r="CN185" s="435"/>
      <c r="CO185" s="435"/>
      <c r="CP185" s="435"/>
      <c r="CQ185" s="435"/>
      <c r="CR185" s="435"/>
      <c r="CS185" s="435"/>
      <c r="CT185" s="435"/>
      <c r="CU185" s="435"/>
      <c r="CV185" s="435"/>
      <c r="CW185" s="435"/>
      <c r="CX185" s="435"/>
      <c r="CY185" s="435"/>
      <c r="CZ185" s="435"/>
      <c r="DA185" s="435"/>
      <c r="DB185" s="435"/>
      <c r="DC185" s="435"/>
      <c r="DD185" s="435"/>
      <c r="DE185" s="435"/>
      <c r="DF185" s="435"/>
      <c r="DG185" s="435"/>
      <c r="DH185" s="435"/>
      <c r="DI185" s="435"/>
      <c r="DJ185" s="435"/>
      <c r="DK185" s="435"/>
      <c r="DL185" s="435"/>
      <c r="DM185" s="435"/>
      <c r="DN185" s="435"/>
      <c r="DO185" s="435"/>
      <c r="DP185" s="435"/>
      <c r="DQ185" s="435"/>
      <c r="DR185" s="435"/>
      <c r="DS185" s="435"/>
      <c r="DT185" s="435"/>
      <c r="DU185" s="435"/>
      <c r="DV185" s="435"/>
      <c r="DW185" s="435"/>
      <c r="DX185" s="435"/>
      <c r="DY185" s="435"/>
      <c r="DZ185" s="435"/>
      <c r="EA185" s="435"/>
      <c r="EB185" s="435"/>
      <c r="EC185" s="435"/>
      <c r="ED185" s="435"/>
      <c r="EE185" s="435"/>
      <c r="EF185" s="435"/>
      <c r="EG185" s="435"/>
      <c r="EH185" s="435"/>
      <c r="EI185" s="435"/>
      <c r="EJ185" s="435"/>
      <c r="EK185" s="435"/>
      <c r="EL185" s="435"/>
      <c r="EM185" s="435"/>
      <c r="EN185" s="435"/>
      <c r="EO185" s="435"/>
      <c r="EP185" s="435"/>
      <c r="EQ185" s="435"/>
      <c r="ER185" s="435"/>
      <c r="ES185" s="435"/>
      <c r="ET185" s="435"/>
      <c r="EU185" s="435"/>
      <c r="EV185" s="435"/>
      <c r="EW185" s="435"/>
      <c r="EX185" s="435"/>
      <c r="EY185" s="435"/>
      <c r="EZ185" s="435"/>
      <c r="FA185" s="435"/>
      <c r="FB185" s="435"/>
      <c r="FC185" s="435"/>
      <c r="FD185" s="435"/>
      <c r="FE185" s="435"/>
      <c r="FF185" s="435"/>
      <c r="FG185" s="435"/>
      <c r="FH185" s="435"/>
      <c r="FI185" s="435"/>
      <c r="FJ185" s="435"/>
      <c r="FK185" s="435"/>
      <c r="FL185" s="435"/>
      <c r="FM185" s="435"/>
      <c r="FN185" s="435"/>
      <c r="FO185" s="435"/>
      <c r="FP185" s="435"/>
      <c r="FQ185" s="435"/>
      <c r="FR185" s="435"/>
      <c r="FS185" s="435"/>
      <c r="FT185" s="435"/>
      <c r="FU185" s="435"/>
      <c r="FV185" s="435"/>
      <c r="FW185" s="435"/>
      <c r="FX185" s="435"/>
      <c r="FY185" s="435"/>
      <c r="FZ185" s="435"/>
      <c r="GA185" s="435"/>
      <c r="GB185" s="435"/>
      <c r="GC185" s="435"/>
      <c r="GD185" s="435"/>
      <c r="GE185" s="435"/>
      <c r="GF185" s="435"/>
      <c r="GG185" s="435"/>
      <c r="GH185" s="435"/>
      <c r="GI185" s="435"/>
      <c r="GJ185" s="435"/>
      <c r="GK185" s="435"/>
      <c r="GL185" s="435"/>
      <c r="GM185" s="435"/>
      <c r="GN185" s="435"/>
      <c r="GO185" s="435"/>
      <c r="GP185" s="435"/>
      <c r="GQ185" s="435"/>
      <c r="GR185" s="435"/>
      <c r="GS185" s="435"/>
      <c r="GT185" s="435"/>
      <c r="GU185" s="435"/>
      <c r="GV185" s="435"/>
      <c r="GW185" s="435"/>
      <c r="GX185" s="435"/>
      <c r="GY185" s="435"/>
      <c r="GZ185" s="435"/>
      <c r="HA185" s="435"/>
      <c r="HB185" s="435"/>
      <c r="HC185" s="435"/>
      <c r="HD185" s="435"/>
      <c r="HE185" s="435"/>
      <c r="HF185" s="435"/>
      <c r="HG185" s="435"/>
      <c r="HH185" s="435"/>
      <c r="HI185" s="435"/>
      <c r="HJ185" s="435"/>
      <c r="HK185" s="435"/>
      <c r="HL185" s="435"/>
      <c r="HM185" s="435"/>
      <c r="HN185" s="435"/>
      <c r="HO185" s="435"/>
      <c r="HP185" s="435"/>
      <c r="HQ185" s="435"/>
      <c r="HR185" s="435"/>
      <c r="HS185" s="435"/>
      <c r="HT185" s="435"/>
      <c r="HU185" s="435"/>
      <c r="HV185" s="435"/>
      <c r="HW185" s="435"/>
      <c r="HX185" s="435"/>
      <c r="HY185" s="435"/>
      <c r="HZ185" s="435"/>
      <c r="IA185" s="435"/>
      <c r="IB185" s="435"/>
      <c r="IC185" s="435"/>
      <c r="ID185" s="435"/>
      <c r="IE185" s="435"/>
      <c r="IF185" s="435"/>
      <c r="IG185" s="435"/>
      <c r="IH185" s="435"/>
      <c r="II185" s="435"/>
      <c r="IJ185" s="435"/>
      <c r="IK185" s="435"/>
      <c r="IL185" s="435"/>
      <c r="IM185" s="435"/>
      <c r="IN185" s="435"/>
      <c r="IO185" s="435"/>
      <c r="IP185" s="435"/>
      <c r="IQ185" s="435"/>
      <c r="IR185" s="435"/>
      <c r="IS185" s="435"/>
      <c r="IT185" s="435"/>
      <c r="IU185" s="435"/>
      <c r="IV185" s="435"/>
    </row>
    <row r="186" spans="1:256" s="380" customFormat="1" x14ac:dyDescent="0.2">
      <c r="A186" s="435"/>
      <c r="B186" s="409" t="s">
        <v>271</v>
      </c>
      <c r="C186" s="433">
        <v>0.03</v>
      </c>
      <c r="D186" s="433">
        <v>0.03</v>
      </c>
      <c r="E186" s="436"/>
      <c r="F186" s="433"/>
      <c r="G186" s="436"/>
      <c r="H186" s="434" t="s">
        <v>235</v>
      </c>
      <c r="I186" s="212">
        <f t="shared" ref="I186:T186" si="891">$C$186*I178</f>
        <v>558.78884999999991</v>
      </c>
      <c r="J186" s="212">
        <f t="shared" si="891"/>
        <v>626.62351200000012</v>
      </c>
      <c r="K186" s="212">
        <f t="shared" si="891"/>
        <v>702.75553344000014</v>
      </c>
      <c r="L186" s="212">
        <f t="shared" si="891"/>
        <v>788.20740545280034</v>
      </c>
      <c r="M186" s="212">
        <f t="shared" si="891"/>
        <v>884.12855122713643</v>
      </c>
      <c r="N186" s="212">
        <f t="shared" si="891"/>
        <v>991.81119849119261</v>
      </c>
      <c r="O186" s="212">
        <f t="shared" si="891"/>
        <v>1112.7082511832882</v>
      </c>
      <c r="P186" s="212">
        <f t="shared" si="891"/>
        <v>1248.453413920676</v>
      </c>
      <c r="Q186" s="212">
        <f t="shared" si="891"/>
        <v>1400.8838552779055</v>
      </c>
      <c r="R186" s="212">
        <f t="shared" si="891"/>
        <v>1572.0657324549475</v>
      </c>
      <c r="S186" s="212">
        <f t="shared" si="891"/>
        <v>1764.3229411922314</v>
      </c>
      <c r="T186" s="212">
        <f t="shared" si="891"/>
        <v>1980.2695013851344</v>
      </c>
      <c r="U186" s="317">
        <f t="shared" ref="U186" si="892">SUM(I186:T186)</f>
        <v>13631.018746025315</v>
      </c>
      <c r="V186" s="212">
        <f>$D$186*V178</f>
        <v>2616.5505509414938</v>
      </c>
      <c r="W186" s="212">
        <f t="shared" ref="W186:AA186" si="893">$D$186*W178</f>
        <v>2947.4685626411338</v>
      </c>
      <c r="X186" s="212">
        <f t="shared" si="893"/>
        <v>3201.6666258811874</v>
      </c>
      <c r="Y186" s="212">
        <f t="shared" si="893"/>
        <v>3605.3544736815352</v>
      </c>
      <c r="Z186" s="212">
        <f t="shared" si="893"/>
        <v>3923.4722749658235</v>
      </c>
      <c r="AA186" s="212">
        <f t="shared" si="893"/>
        <v>4416.7094800225022</v>
      </c>
      <c r="AB186" s="70">
        <v>0</v>
      </c>
      <c r="AC186" s="70">
        <f t="shared" ref="AC186:AG186" si="894">AB186</f>
        <v>0</v>
      </c>
      <c r="AD186" s="70">
        <f t="shared" si="894"/>
        <v>0</v>
      </c>
      <c r="AE186" s="70">
        <f t="shared" si="894"/>
        <v>0</v>
      </c>
      <c r="AF186" s="70">
        <f t="shared" si="894"/>
        <v>0</v>
      </c>
      <c r="AG186" s="70">
        <f t="shared" si="894"/>
        <v>0</v>
      </c>
      <c r="AH186" s="317">
        <f t="shared" ref="AH186:AH187" si="895">SUM(V186:AG186)</f>
        <v>20711.221968133676</v>
      </c>
      <c r="AI186" s="70">
        <v>0</v>
      </c>
      <c r="AJ186" s="70">
        <f t="shared" ref="AJ186:AN186" si="896">AI186</f>
        <v>0</v>
      </c>
      <c r="AK186" s="70">
        <f t="shared" si="896"/>
        <v>0</v>
      </c>
      <c r="AL186" s="70">
        <f t="shared" si="896"/>
        <v>0</v>
      </c>
      <c r="AM186" s="70">
        <f t="shared" si="896"/>
        <v>0</v>
      </c>
      <c r="AN186" s="70">
        <f t="shared" si="896"/>
        <v>0</v>
      </c>
      <c r="AO186" s="70">
        <v>0</v>
      </c>
      <c r="AP186" s="70">
        <f t="shared" ref="AP186:AT186" si="897">AO186</f>
        <v>0</v>
      </c>
      <c r="AQ186" s="70">
        <f t="shared" si="897"/>
        <v>0</v>
      </c>
      <c r="AR186" s="70">
        <f t="shared" si="897"/>
        <v>0</v>
      </c>
      <c r="AS186" s="70">
        <f t="shared" si="897"/>
        <v>0</v>
      </c>
      <c r="AT186" s="70">
        <f t="shared" si="897"/>
        <v>0</v>
      </c>
      <c r="AU186" s="317">
        <f t="shared" ref="AU186:AU187" si="898">SUM(AI186:AT186)</f>
        <v>0</v>
      </c>
      <c r="AV186" s="70">
        <v>0</v>
      </c>
      <c r="AW186" s="70">
        <f t="shared" ref="AW186:BA186" si="899">AV186</f>
        <v>0</v>
      </c>
      <c r="AX186" s="70">
        <f t="shared" si="899"/>
        <v>0</v>
      </c>
      <c r="AY186" s="70">
        <f t="shared" si="899"/>
        <v>0</v>
      </c>
      <c r="AZ186" s="70">
        <f t="shared" si="899"/>
        <v>0</v>
      </c>
      <c r="BA186" s="70">
        <f t="shared" si="899"/>
        <v>0</v>
      </c>
      <c r="BB186" s="70">
        <v>0</v>
      </c>
      <c r="BC186" s="70">
        <f t="shared" ref="BC186:BG186" si="900">BB186</f>
        <v>0</v>
      </c>
      <c r="BD186" s="70">
        <f t="shared" si="900"/>
        <v>0</v>
      </c>
      <c r="BE186" s="70">
        <f t="shared" si="900"/>
        <v>0</v>
      </c>
      <c r="BF186" s="70">
        <f t="shared" si="900"/>
        <v>0</v>
      </c>
      <c r="BG186" s="70">
        <f t="shared" si="900"/>
        <v>0</v>
      </c>
      <c r="BH186" s="317">
        <f t="shared" ref="BH186:BH187" si="901">SUM(AV186:BG186)</f>
        <v>0</v>
      </c>
      <c r="BI186" s="70">
        <v>0</v>
      </c>
      <c r="BJ186" s="70">
        <f t="shared" ref="BJ186:BN186" si="902">BI186</f>
        <v>0</v>
      </c>
      <c r="BK186" s="70">
        <f t="shared" si="902"/>
        <v>0</v>
      </c>
      <c r="BL186" s="70">
        <f t="shared" si="902"/>
        <v>0</v>
      </c>
      <c r="BM186" s="70">
        <f t="shared" si="902"/>
        <v>0</v>
      </c>
      <c r="BN186" s="70">
        <f t="shared" si="902"/>
        <v>0</v>
      </c>
      <c r="BO186" s="70">
        <v>0</v>
      </c>
      <c r="BP186" s="70">
        <f t="shared" ref="BP186:BT186" si="903">BO186</f>
        <v>0</v>
      </c>
      <c r="BQ186" s="70">
        <f t="shared" si="903"/>
        <v>0</v>
      </c>
      <c r="BR186" s="70">
        <f t="shared" si="903"/>
        <v>0</v>
      </c>
      <c r="BS186" s="70">
        <f t="shared" si="903"/>
        <v>0</v>
      </c>
      <c r="BT186" s="70">
        <f t="shared" si="903"/>
        <v>0</v>
      </c>
      <c r="BU186" s="317">
        <f t="shared" ref="BU186:BU187" si="904">SUM(BI186:BT186)</f>
        <v>0</v>
      </c>
      <c r="BV186" s="435"/>
      <c r="BW186" s="435"/>
      <c r="BX186" s="435"/>
      <c r="BY186" s="435"/>
      <c r="BZ186" s="435"/>
      <c r="CA186" s="435"/>
      <c r="CB186" s="435"/>
      <c r="CC186" s="435"/>
      <c r="CD186" s="435"/>
      <c r="CE186" s="435"/>
      <c r="CF186" s="435"/>
      <c r="CH186" s="435"/>
      <c r="CI186" s="435"/>
      <c r="CJ186" s="435"/>
      <c r="CK186" s="435"/>
      <c r="CL186" s="435"/>
      <c r="CM186" s="435"/>
      <c r="CN186" s="435"/>
      <c r="CO186" s="435"/>
      <c r="CP186" s="435"/>
      <c r="CQ186" s="435"/>
      <c r="CR186" s="435"/>
      <c r="CS186" s="435"/>
      <c r="CT186" s="435"/>
      <c r="CU186" s="435"/>
      <c r="CV186" s="435"/>
      <c r="CW186" s="435"/>
      <c r="CX186" s="435"/>
      <c r="CY186" s="435"/>
      <c r="CZ186" s="435"/>
      <c r="DA186" s="435"/>
      <c r="DB186" s="435"/>
      <c r="DC186" s="435"/>
      <c r="DD186" s="435"/>
      <c r="DE186" s="435"/>
      <c r="DF186" s="435"/>
      <c r="DG186" s="435"/>
      <c r="DH186" s="435"/>
      <c r="DI186" s="435"/>
      <c r="DJ186" s="435"/>
      <c r="DK186" s="435"/>
      <c r="DL186" s="435"/>
      <c r="DM186" s="435"/>
      <c r="DN186" s="435"/>
      <c r="DO186" s="435"/>
      <c r="DP186" s="435"/>
      <c r="DQ186" s="435"/>
      <c r="DR186" s="435"/>
      <c r="DS186" s="435"/>
      <c r="DT186" s="435"/>
      <c r="DU186" s="435"/>
      <c r="DV186" s="435"/>
      <c r="DW186" s="435"/>
      <c r="DX186" s="435"/>
      <c r="DY186" s="435"/>
      <c r="DZ186" s="435"/>
      <c r="EA186" s="435"/>
      <c r="EB186" s="435"/>
      <c r="EC186" s="435"/>
      <c r="ED186" s="435"/>
      <c r="EE186" s="435"/>
      <c r="EF186" s="435"/>
      <c r="EG186" s="435"/>
      <c r="EH186" s="435"/>
      <c r="EI186" s="435"/>
      <c r="EJ186" s="435"/>
      <c r="EK186" s="435"/>
      <c r="EL186" s="435"/>
      <c r="EM186" s="435"/>
      <c r="EN186" s="435"/>
      <c r="EO186" s="435"/>
      <c r="EP186" s="435"/>
      <c r="EQ186" s="435"/>
      <c r="ER186" s="435"/>
      <c r="ES186" s="435"/>
      <c r="ET186" s="435"/>
      <c r="EU186" s="435"/>
      <c r="EV186" s="435"/>
      <c r="EW186" s="435"/>
      <c r="EX186" s="435"/>
      <c r="EY186" s="435"/>
      <c r="EZ186" s="435"/>
      <c r="FA186" s="435"/>
      <c r="FB186" s="435"/>
      <c r="FC186" s="435"/>
      <c r="FD186" s="435"/>
      <c r="FE186" s="435"/>
      <c r="FF186" s="435"/>
      <c r="FG186" s="435"/>
      <c r="FH186" s="435"/>
      <c r="FI186" s="435"/>
      <c r="FJ186" s="435"/>
      <c r="FK186" s="435"/>
      <c r="FL186" s="435"/>
      <c r="FM186" s="435"/>
      <c r="FN186" s="435"/>
      <c r="FO186" s="435"/>
      <c r="FP186" s="435"/>
      <c r="FQ186" s="435"/>
      <c r="FR186" s="435"/>
      <c r="FS186" s="435"/>
      <c r="FT186" s="435"/>
      <c r="FU186" s="435"/>
      <c r="FV186" s="435"/>
      <c r="FW186" s="435"/>
      <c r="FX186" s="435"/>
      <c r="FY186" s="435"/>
      <c r="FZ186" s="435"/>
      <c r="GA186" s="435"/>
      <c r="GB186" s="435"/>
      <c r="GC186" s="435"/>
      <c r="GD186" s="435"/>
      <c r="GE186" s="435"/>
      <c r="GF186" s="435"/>
      <c r="GG186" s="435"/>
      <c r="GH186" s="435"/>
      <c r="GI186" s="435"/>
      <c r="GJ186" s="435"/>
      <c r="GK186" s="435"/>
      <c r="GL186" s="435"/>
      <c r="GM186" s="435"/>
      <c r="GN186" s="435"/>
      <c r="GO186" s="435"/>
      <c r="GP186" s="435"/>
      <c r="GQ186" s="435"/>
      <c r="GR186" s="435"/>
      <c r="GS186" s="435"/>
      <c r="GT186" s="435"/>
      <c r="GU186" s="435"/>
      <c r="GV186" s="435"/>
      <c r="GW186" s="435"/>
      <c r="GX186" s="435"/>
      <c r="GY186" s="435"/>
      <c r="GZ186" s="435"/>
      <c r="HA186" s="435"/>
      <c r="HB186" s="435"/>
      <c r="HC186" s="435"/>
      <c r="HD186" s="435"/>
      <c r="HE186" s="435"/>
      <c r="HF186" s="435"/>
      <c r="HG186" s="435"/>
      <c r="HH186" s="435"/>
      <c r="HI186" s="435"/>
      <c r="HJ186" s="435"/>
      <c r="HK186" s="435"/>
      <c r="HL186" s="435"/>
      <c r="HM186" s="435"/>
      <c r="HN186" s="435"/>
      <c r="HO186" s="435"/>
      <c r="HP186" s="435"/>
      <c r="HQ186" s="435"/>
      <c r="HR186" s="435"/>
      <c r="HS186" s="435"/>
      <c r="HT186" s="435"/>
      <c r="HU186" s="435"/>
      <c r="HV186" s="435"/>
      <c r="HW186" s="435"/>
      <c r="HX186" s="435"/>
      <c r="HY186" s="435"/>
      <c r="HZ186" s="435"/>
      <c r="IA186" s="435"/>
      <c r="IB186" s="435"/>
      <c r="IC186" s="435"/>
      <c r="ID186" s="435"/>
      <c r="IE186" s="435"/>
      <c r="IF186" s="435"/>
      <c r="IG186" s="435"/>
      <c r="IH186" s="435"/>
      <c r="II186" s="435"/>
      <c r="IJ186" s="435"/>
      <c r="IK186" s="435"/>
      <c r="IL186" s="435"/>
      <c r="IM186" s="435"/>
      <c r="IN186" s="435"/>
      <c r="IO186" s="435"/>
      <c r="IP186" s="435"/>
      <c r="IQ186" s="435"/>
      <c r="IR186" s="435"/>
      <c r="IS186" s="435"/>
      <c r="IT186" s="435"/>
      <c r="IU186" s="435"/>
      <c r="IV186" s="435"/>
    </row>
    <row r="187" spans="1:256" s="380" customFormat="1" x14ac:dyDescent="0.2">
      <c r="A187" s="435"/>
      <c r="B187" s="409" t="s">
        <v>299</v>
      </c>
      <c r="C187" s="437"/>
      <c r="D187" s="438"/>
      <c r="E187" s="437"/>
      <c r="F187" s="438"/>
      <c r="G187" s="437"/>
      <c r="H187" s="434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317"/>
      <c r="V187" s="70"/>
      <c r="W187" s="70"/>
      <c r="X187" s="70"/>
      <c r="Y187" s="70"/>
      <c r="Z187" s="70"/>
      <c r="AA187" s="70"/>
      <c r="AB187" s="212">
        <f>Operations!V90</f>
        <v>7083.333333333333</v>
      </c>
      <c r="AC187" s="212">
        <f>Operations!W90</f>
        <v>7083.333333333333</v>
      </c>
      <c r="AD187" s="212">
        <f>Operations!X90</f>
        <v>7083.333333333333</v>
      </c>
      <c r="AE187" s="212">
        <f>Operations!Y90</f>
        <v>7083.333333333333</v>
      </c>
      <c r="AF187" s="212">
        <f>Operations!Z90</f>
        <v>7083.333333333333</v>
      </c>
      <c r="AG187" s="212">
        <f>Operations!AA90</f>
        <v>7083.333333333333</v>
      </c>
      <c r="AH187" s="317">
        <f t="shared" si="895"/>
        <v>42500</v>
      </c>
      <c r="AI187" s="212">
        <f>Operations!AC90</f>
        <v>10943.75</v>
      </c>
      <c r="AJ187" s="212">
        <f>Operations!AD90</f>
        <v>10943.75</v>
      </c>
      <c r="AK187" s="212">
        <f>Operations!AE90</f>
        <v>10943.75</v>
      </c>
      <c r="AL187" s="212">
        <f>Operations!AF90</f>
        <v>10943.75</v>
      </c>
      <c r="AM187" s="212">
        <f>Operations!AG90</f>
        <v>10943.75</v>
      </c>
      <c r="AN187" s="212">
        <f>Operations!AH90</f>
        <v>10943.75</v>
      </c>
      <c r="AO187" s="212">
        <f>Operations!AI90</f>
        <v>10943.75</v>
      </c>
      <c r="AP187" s="212">
        <f>Operations!AJ90</f>
        <v>10943.75</v>
      </c>
      <c r="AQ187" s="212">
        <f>Operations!AK90</f>
        <v>10943.75</v>
      </c>
      <c r="AR187" s="212">
        <f>Operations!AL90</f>
        <v>10943.75</v>
      </c>
      <c r="AS187" s="212">
        <f>Operations!AM90</f>
        <v>10943.75</v>
      </c>
      <c r="AT187" s="212">
        <f>Operations!AN90</f>
        <v>10943.75</v>
      </c>
      <c r="AU187" s="317">
        <f t="shared" si="898"/>
        <v>131325</v>
      </c>
      <c r="AV187" s="212">
        <f>Operations!AP90</f>
        <v>15029.416666666666</v>
      </c>
      <c r="AW187" s="212">
        <f>Operations!AQ90</f>
        <v>15029.416666666666</v>
      </c>
      <c r="AX187" s="212">
        <f>Operations!AR90</f>
        <v>15029.416666666666</v>
      </c>
      <c r="AY187" s="212">
        <f>Operations!AS90</f>
        <v>15029.416666666666</v>
      </c>
      <c r="AZ187" s="212">
        <f>Operations!AT90</f>
        <v>15029.416666666666</v>
      </c>
      <c r="BA187" s="212">
        <f>Operations!AU90</f>
        <v>15029.416666666666</v>
      </c>
      <c r="BB187" s="212">
        <f>Operations!AV90</f>
        <v>15029.416666666666</v>
      </c>
      <c r="BC187" s="212">
        <f>Operations!AW90</f>
        <v>15029.416666666666</v>
      </c>
      <c r="BD187" s="212">
        <f>Operations!AX90</f>
        <v>15029.416666666666</v>
      </c>
      <c r="BE187" s="212">
        <f>Operations!AY90</f>
        <v>15029.416666666666</v>
      </c>
      <c r="BF187" s="212">
        <f>Operations!AZ90</f>
        <v>15029.416666666666</v>
      </c>
      <c r="BG187" s="212">
        <f>Operations!BA90</f>
        <v>15029.416666666666</v>
      </c>
      <c r="BH187" s="317">
        <f t="shared" si="901"/>
        <v>180352.99999999997</v>
      </c>
      <c r="BI187" s="212">
        <f>Operations!BC90</f>
        <v>19350.373958333334</v>
      </c>
      <c r="BJ187" s="212">
        <f>Operations!BD90</f>
        <v>19350.373958333334</v>
      </c>
      <c r="BK187" s="212">
        <f>Operations!BE90</f>
        <v>19350.373958333334</v>
      </c>
      <c r="BL187" s="212">
        <f>Operations!BF90</f>
        <v>19350.373958333334</v>
      </c>
      <c r="BM187" s="212">
        <f>Operations!BG90</f>
        <v>19350.373958333334</v>
      </c>
      <c r="BN187" s="212">
        <f>Operations!BH90</f>
        <v>19350.373958333334</v>
      </c>
      <c r="BO187" s="212">
        <f>Operations!BI90</f>
        <v>19350.373958333334</v>
      </c>
      <c r="BP187" s="212">
        <f>Operations!BJ90</f>
        <v>19350.373958333334</v>
      </c>
      <c r="BQ187" s="212">
        <f>Operations!BK90</f>
        <v>19350.373958333334</v>
      </c>
      <c r="BR187" s="212">
        <f>Operations!BL90</f>
        <v>19350.373958333334</v>
      </c>
      <c r="BS187" s="212">
        <f>Operations!BM90</f>
        <v>19350.373958333334</v>
      </c>
      <c r="BT187" s="212">
        <f>Operations!BN90</f>
        <v>19350.373958333334</v>
      </c>
      <c r="BU187" s="317">
        <f t="shared" si="904"/>
        <v>232204.48750000002</v>
      </c>
      <c r="BV187" s="435"/>
      <c r="BW187" s="435"/>
      <c r="BX187" s="435"/>
      <c r="BY187" s="435"/>
      <c r="BZ187" s="435"/>
      <c r="CA187" s="435"/>
      <c r="CB187" s="435"/>
      <c r="CC187" s="435"/>
      <c r="CD187" s="435"/>
      <c r="CE187" s="435"/>
      <c r="CF187" s="435"/>
      <c r="CH187" s="435"/>
      <c r="CI187" s="435"/>
      <c r="CJ187" s="435"/>
      <c r="CK187" s="435"/>
      <c r="CL187" s="435"/>
      <c r="CM187" s="435"/>
      <c r="CN187" s="435"/>
      <c r="CO187" s="435"/>
      <c r="CP187" s="435"/>
      <c r="CQ187" s="435"/>
      <c r="CR187" s="435"/>
      <c r="CS187" s="435"/>
      <c r="CT187" s="435"/>
      <c r="CU187" s="435"/>
      <c r="CV187" s="435"/>
      <c r="CW187" s="435"/>
      <c r="CX187" s="435"/>
      <c r="CY187" s="435"/>
      <c r="CZ187" s="435"/>
      <c r="DA187" s="435"/>
      <c r="DB187" s="435"/>
      <c r="DC187" s="435"/>
      <c r="DD187" s="435"/>
      <c r="DE187" s="435"/>
      <c r="DF187" s="435"/>
      <c r="DG187" s="435"/>
      <c r="DH187" s="435"/>
      <c r="DI187" s="435"/>
      <c r="DJ187" s="435"/>
      <c r="DK187" s="435"/>
      <c r="DL187" s="435"/>
      <c r="DM187" s="435"/>
      <c r="DN187" s="435"/>
      <c r="DO187" s="435"/>
      <c r="DP187" s="435"/>
      <c r="DQ187" s="435"/>
      <c r="DR187" s="435"/>
      <c r="DS187" s="435"/>
      <c r="DT187" s="435"/>
      <c r="DU187" s="435"/>
      <c r="DV187" s="435"/>
      <c r="DW187" s="435"/>
      <c r="DX187" s="435"/>
      <c r="DY187" s="435"/>
      <c r="DZ187" s="435"/>
      <c r="EA187" s="435"/>
      <c r="EB187" s="435"/>
      <c r="EC187" s="435"/>
      <c r="ED187" s="435"/>
      <c r="EE187" s="435"/>
      <c r="EF187" s="435"/>
      <c r="EG187" s="435"/>
      <c r="EH187" s="435"/>
      <c r="EI187" s="435"/>
      <c r="EJ187" s="435"/>
      <c r="EK187" s="435"/>
      <c r="EL187" s="435"/>
      <c r="EM187" s="435"/>
      <c r="EN187" s="435"/>
      <c r="EO187" s="435"/>
      <c r="EP187" s="435"/>
      <c r="EQ187" s="435"/>
      <c r="ER187" s="435"/>
      <c r="ES187" s="435"/>
      <c r="ET187" s="435"/>
      <c r="EU187" s="435"/>
      <c r="EV187" s="435"/>
      <c r="EW187" s="435"/>
      <c r="EX187" s="435"/>
      <c r="EY187" s="435"/>
      <c r="EZ187" s="435"/>
      <c r="FA187" s="435"/>
      <c r="FB187" s="435"/>
      <c r="FC187" s="435"/>
      <c r="FD187" s="435"/>
      <c r="FE187" s="435"/>
      <c r="FF187" s="435"/>
      <c r="FG187" s="435"/>
      <c r="FH187" s="435"/>
      <c r="FI187" s="435"/>
      <c r="FJ187" s="435"/>
      <c r="FK187" s="435"/>
      <c r="FL187" s="435"/>
      <c r="FM187" s="435"/>
      <c r="FN187" s="435"/>
      <c r="FO187" s="435"/>
      <c r="FP187" s="435"/>
      <c r="FQ187" s="435"/>
      <c r="FR187" s="435"/>
      <c r="FS187" s="435"/>
      <c r="FT187" s="435"/>
      <c r="FU187" s="435"/>
      <c r="FV187" s="435"/>
      <c r="FW187" s="435"/>
      <c r="FX187" s="435"/>
      <c r="FY187" s="435"/>
      <c r="FZ187" s="435"/>
      <c r="GA187" s="435"/>
      <c r="GB187" s="435"/>
      <c r="GC187" s="435"/>
      <c r="GD187" s="435"/>
      <c r="GE187" s="435"/>
      <c r="GF187" s="435"/>
      <c r="GG187" s="435"/>
      <c r="GH187" s="435"/>
      <c r="GI187" s="435"/>
      <c r="GJ187" s="435"/>
      <c r="GK187" s="435"/>
      <c r="GL187" s="435"/>
      <c r="GM187" s="435"/>
      <c r="GN187" s="435"/>
      <c r="GO187" s="435"/>
      <c r="GP187" s="435"/>
      <c r="GQ187" s="435"/>
      <c r="GR187" s="435"/>
      <c r="GS187" s="435"/>
      <c r="GT187" s="435"/>
      <c r="GU187" s="435"/>
      <c r="GV187" s="435"/>
      <c r="GW187" s="435"/>
      <c r="GX187" s="435"/>
      <c r="GY187" s="435"/>
      <c r="GZ187" s="435"/>
      <c r="HA187" s="435"/>
      <c r="HB187" s="435"/>
      <c r="HC187" s="435"/>
      <c r="HD187" s="435"/>
      <c r="HE187" s="435"/>
      <c r="HF187" s="435"/>
      <c r="HG187" s="435"/>
      <c r="HH187" s="435"/>
      <c r="HI187" s="435"/>
      <c r="HJ187" s="435"/>
      <c r="HK187" s="435"/>
      <c r="HL187" s="435"/>
      <c r="HM187" s="435"/>
      <c r="HN187" s="435"/>
      <c r="HO187" s="435"/>
      <c r="HP187" s="435"/>
      <c r="HQ187" s="435"/>
      <c r="HR187" s="435"/>
      <c r="HS187" s="435"/>
      <c r="HT187" s="435"/>
      <c r="HU187" s="435"/>
      <c r="HV187" s="435"/>
      <c r="HW187" s="435"/>
      <c r="HX187" s="435"/>
      <c r="HY187" s="435"/>
      <c r="HZ187" s="435"/>
      <c r="IA187" s="435"/>
      <c r="IB187" s="435"/>
      <c r="IC187" s="435"/>
      <c r="ID187" s="435"/>
      <c r="IE187" s="435"/>
      <c r="IF187" s="435"/>
      <c r="IG187" s="435"/>
      <c r="IH187" s="435"/>
      <c r="II187" s="435"/>
      <c r="IJ187" s="435"/>
      <c r="IK187" s="435"/>
      <c r="IL187" s="435"/>
      <c r="IM187" s="435"/>
      <c r="IN187" s="435"/>
      <c r="IO187" s="435"/>
      <c r="IP187" s="435"/>
      <c r="IQ187" s="435"/>
      <c r="IR187" s="435"/>
      <c r="IS187" s="435"/>
      <c r="IT187" s="435"/>
      <c r="IU187" s="435"/>
      <c r="IV187" s="435"/>
    </row>
    <row r="188" spans="1:256" s="460" customFormat="1" x14ac:dyDescent="0.2">
      <c r="B188" s="461" t="s">
        <v>232</v>
      </c>
      <c r="C188" s="469"/>
      <c r="D188" s="469"/>
      <c r="E188" s="469"/>
      <c r="F188" s="469"/>
      <c r="G188" s="469"/>
      <c r="H188" s="470"/>
      <c r="I188" s="317">
        <f>SUM(I181:I187)</f>
        <v>9487.4119867647059</v>
      </c>
      <c r="J188" s="317">
        <f t="shared" ref="J188:T188" si="905">SUM(J181:J187)</f>
        <v>10634.932013411768</v>
      </c>
      <c r="K188" s="317">
        <f t="shared" si="905"/>
        <v>11921.914725609415</v>
      </c>
      <c r="L188" s="317">
        <f t="shared" si="905"/>
        <v>13365.391685153136</v>
      </c>
      <c r="M188" s="317">
        <f t="shared" si="905"/>
        <v>14984.484646787985</v>
      </c>
      <c r="N188" s="317">
        <f t="shared" si="905"/>
        <v>16800.663374137315</v>
      </c>
      <c r="O188" s="317">
        <f t="shared" si="905"/>
        <v>18838.035422131445</v>
      </c>
      <c r="P188" s="317">
        <f t="shared" si="905"/>
        <v>21123.67187087853</v>
      </c>
      <c r="Q188" s="317">
        <f t="shared" si="905"/>
        <v>23687.973495464059</v>
      </c>
      <c r="R188" s="317">
        <f t="shared" si="905"/>
        <v>26565.082418692662</v>
      </c>
      <c r="S188" s="317">
        <f t="shared" si="905"/>
        <v>29793.344927286664</v>
      </c>
      <c r="T188" s="317">
        <f t="shared" si="905"/>
        <v>33415.831845535817</v>
      </c>
      <c r="U188" s="317">
        <f t="shared" ref="U188" si="906">SUM(I188:T188)</f>
        <v>230618.73841185353</v>
      </c>
      <c r="V188" s="317">
        <f>SUM(V181:V187)</f>
        <v>44555.254836596621</v>
      </c>
      <c r="W188" s="317">
        <f t="shared" ref="W188" si="907">SUM(W181:W187)</f>
        <v>50059.074076400939</v>
      </c>
      <c r="X188" s="317">
        <f t="shared" ref="X188" si="908">SUM(X181:X187)</f>
        <v>54973.569965708652</v>
      </c>
      <c r="Y188" s="317">
        <f t="shared" ref="Y188" si="909">SUM(Y181:Y187)</f>
        <v>61749.77525891798</v>
      </c>
      <c r="Z188" s="317">
        <f t="shared" ref="Z188" si="910">SUM(Z181:Z187)</f>
        <v>67900.052750414208</v>
      </c>
      <c r="AA188" s="317">
        <f t="shared" ref="AA188" si="911">SUM(AA181:AA187)</f>
        <v>76252.552324770804</v>
      </c>
      <c r="AB188" s="317">
        <f t="shared" ref="AB188" si="912">SUM(AB181:AB187)</f>
        <v>88359.327351424523</v>
      </c>
      <c r="AC188" s="317">
        <f t="shared" ref="AC188" si="913">SUM(AC181:AC187)</f>
        <v>99630.734911201682</v>
      </c>
      <c r="AD188" s="317">
        <f t="shared" ref="AD188" si="914">SUM(AD181:AD187)</f>
        <v>110706.88225690948</v>
      </c>
      <c r="AE188" s="317">
        <f t="shared" ref="AE188" si="915">SUM(AE181:AE187)</f>
        <v>125081.42474545432</v>
      </c>
      <c r="AF188" s="317">
        <f t="shared" ref="AF188" si="916">SUM(AF181:AF187)</f>
        <v>139424.55079119696</v>
      </c>
      <c r="AG188" s="317">
        <f t="shared" ref="AG188" si="917">SUM(AG181:AG187)</f>
        <v>157788.01723352069</v>
      </c>
      <c r="AH188" s="317">
        <f t="shared" ref="AH188" si="918">SUM(V188:AG188)</f>
        <v>1076481.2165025168</v>
      </c>
      <c r="AI188" s="317">
        <f>SUM(AI181:AI187)</f>
        <v>191526.79148698595</v>
      </c>
      <c r="AJ188" s="317">
        <f t="shared" ref="AJ188" si="919">SUM(AJ181:AJ187)</f>
        <v>206412.428374629</v>
      </c>
      <c r="AK188" s="317">
        <f t="shared" ref="AK188" si="920">SUM(AK181:AK187)</f>
        <v>220480.96107612128</v>
      </c>
      <c r="AL188" s="317">
        <f t="shared" ref="AL188" si="921">SUM(AL181:AL187)</f>
        <v>237730.18838900182</v>
      </c>
      <c r="AM188" s="317">
        <f t="shared" ref="AM188" si="922">SUM(AM181:AM187)</f>
        <v>254139.72493202233</v>
      </c>
      <c r="AN188" s="317">
        <f t="shared" ref="AN188" si="923">SUM(AN181:AN187)</f>
        <v>274134.03879744088</v>
      </c>
      <c r="AO188" s="317">
        <f t="shared" ref="AO188" si="924">SUM(AO181:AO187)</f>
        <v>293274.12222121999</v>
      </c>
      <c r="AP188" s="317">
        <f t="shared" ref="AP188" si="925">SUM(AP181:AP187)</f>
        <v>316457.26310641336</v>
      </c>
      <c r="AQ188" s="317">
        <f t="shared" ref="AQ188" si="926">SUM(AQ181:AQ187)</f>
        <v>338782.25641190942</v>
      </c>
      <c r="AR188" s="317">
        <f t="shared" ref="AR188" si="927">SUM(AR181:AR187)</f>
        <v>365670.43619060714</v>
      </c>
      <c r="AS188" s="317">
        <f t="shared" ref="AS188" si="928">SUM(AS181:AS187)</f>
        <v>391710.30838213768</v>
      </c>
      <c r="AT188" s="317">
        <f t="shared" ref="AT188" si="929">SUM(AT181:AT187)</f>
        <v>422904.12533822772</v>
      </c>
      <c r="AU188" s="317">
        <f t="shared" ref="AU188" si="930">SUM(AI188:AT188)</f>
        <v>3513222.6447067168</v>
      </c>
      <c r="AV188" s="317">
        <f>SUM(AV181:AV187)</f>
        <v>496436.31501736317</v>
      </c>
      <c r="AW188" s="317">
        <f t="shared" ref="AW188" si="931">SUM(AW181:AW187)</f>
        <v>524201.152387326</v>
      </c>
      <c r="AX188" s="317">
        <f t="shared" ref="AX188" si="932">SUM(AX181:AX187)</f>
        <v>550825.41886124224</v>
      </c>
      <c r="AY188" s="317">
        <f t="shared" ref="AY188" si="933">SUM(AY181:AY187)</f>
        <v>582090.37643318332</v>
      </c>
      <c r="AZ188" s="317">
        <f t="shared" ref="AZ188" si="934">SUM(AZ181:AZ187)</f>
        <v>612209.59428321966</v>
      </c>
      <c r="BA188" s="317">
        <f t="shared" ref="BA188" si="935">SUM(BA181:BA187)</f>
        <v>647467.27655403444</v>
      </c>
      <c r="BB188" s="317">
        <f t="shared" ref="BB188" si="936">SUM(BB181:BB187)</f>
        <v>681586.68304146209</v>
      </c>
      <c r="BC188" s="317">
        <f t="shared" ref="BC188" si="937">SUM(BC181:BC187)</f>
        <v>721404.30669529212</v>
      </c>
      <c r="BD188" s="317">
        <f t="shared" ref="BD188" si="938">SUM(BD181:BD187)</f>
        <v>760106.98263360397</v>
      </c>
      <c r="BE188" s="317">
        <f t="shared" ref="BE188" si="939">SUM(BE181:BE187)</f>
        <v>805138.17525549082</v>
      </c>
      <c r="BF188" s="317">
        <f t="shared" ref="BF188" si="940">SUM(BF181:BF187)</f>
        <v>849097.48997856234</v>
      </c>
      <c r="BG188" s="317">
        <f t="shared" ref="BG188" si="941">SUM(BG181:BG187)</f>
        <v>900095.99899713392</v>
      </c>
      <c r="BH188" s="317">
        <f t="shared" ref="BH188" si="942">SUM(AV188:BG188)</f>
        <v>8130659.7701379135</v>
      </c>
      <c r="BI188" s="317">
        <f>SUM(BI181:BI187)</f>
        <v>1039226.1676365817</v>
      </c>
      <c r="BJ188" s="317">
        <f t="shared" ref="BJ188" si="943">SUM(BJ181:BJ187)</f>
        <v>1084983.6739227974</v>
      </c>
      <c r="BK188" s="317">
        <f t="shared" ref="BK188" si="944">SUM(BK181:BK187)</f>
        <v>1142325.7606118829</v>
      </c>
      <c r="BL188" s="317">
        <f t="shared" ref="BL188" si="945">SUM(BL181:BL187)</f>
        <v>1195265.187554619</v>
      </c>
      <c r="BM188" s="317">
        <f t="shared" ref="BM188" si="946">SUM(BM181:BM187)</f>
        <v>1260328.8472552304</v>
      </c>
      <c r="BN188" s="317">
        <f t="shared" ref="BN188" si="947">SUM(BN181:BN187)</f>
        <v>1321615.999445647</v>
      </c>
      <c r="BO188" s="317">
        <f t="shared" ref="BO188" si="948">SUM(BO181:BO187)</f>
        <v>1395628.0113108426</v>
      </c>
      <c r="BP188" s="317">
        <f t="shared" ref="BP188" si="949">SUM(BP181:BP187)</f>
        <v>1466620.2100127647</v>
      </c>
      <c r="BQ188" s="317">
        <f t="shared" ref="BQ188" si="950">SUM(BQ181:BQ187)</f>
        <v>1551009.5342259288</v>
      </c>
      <c r="BR188" s="317">
        <f t="shared" ref="BR188" si="951">SUM(BR181:BR187)</f>
        <v>1633287.2387573679</v>
      </c>
      <c r="BS188" s="317">
        <f t="shared" ref="BS188" si="952">SUM(BS181:BS187)</f>
        <v>1729718.5878757932</v>
      </c>
      <c r="BT188" s="317">
        <f t="shared" ref="BT188" si="953">SUM(BT181:BT187)</f>
        <v>1825122.2516426959</v>
      </c>
      <c r="BU188" s="317">
        <f t="shared" ref="BU188" si="954">SUM(BI188:BT188)</f>
        <v>16645131.470252151</v>
      </c>
    </row>
    <row r="189" spans="1:256" s="380" customFormat="1" x14ac:dyDescent="0.2">
      <c r="B189" s="430"/>
      <c r="C189" s="431"/>
      <c r="D189" s="432"/>
      <c r="E189" s="432"/>
      <c r="F189" s="432"/>
      <c r="G189" s="432"/>
      <c r="H189" s="439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317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/>
      <c r="AF189" s="212"/>
      <c r="AG189" s="212"/>
      <c r="AH189" s="317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317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317"/>
      <c r="BI189" s="212"/>
      <c r="BJ189" s="212"/>
      <c r="BK189" s="212"/>
      <c r="BL189" s="212"/>
      <c r="BM189" s="212"/>
      <c r="BN189" s="212"/>
      <c r="BO189" s="212"/>
      <c r="BP189" s="212"/>
      <c r="BQ189" s="212"/>
      <c r="BR189" s="212"/>
      <c r="BS189" s="212"/>
      <c r="BT189" s="212"/>
      <c r="BU189" s="317"/>
      <c r="CG189" s="420"/>
    </row>
    <row r="190" spans="1:256" s="480" customFormat="1" x14ac:dyDescent="0.2">
      <c r="B190" s="475" t="s">
        <v>239</v>
      </c>
      <c r="C190" s="476"/>
      <c r="D190" s="481"/>
      <c r="E190" s="481"/>
      <c r="F190" s="481"/>
      <c r="G190" s="481"/>
      <c r="H190" s="482"/>
      <c r="I190" s="267">
        <f t="shared" ref="I190:T190" si="955">I178-I188</f>
        <v>9138.8830132352923</v>
      </c>
      <c r="J190" s="267">
        <f t="shared" si="955"/>
        <v>10252.518386588237</v>
      </c>
      <c r="K190" s="267">
        <f t="shared" si="955"/>
        <v>11503.269722390589</v>
      </c>
      <c r="L190" s="267">
        <f t="shared" si="955"/>
        <v>12908.188496606876</v>
      </c>
      <c r="M190" s="267">
        <f t="shared" si="955"/>
        <v>14486.467060783229</v>
      </c>
      <c r="N190" s="267">
        <f t="shared" si="955"/>
        <v>16259.709908902441</v>
      </c>
      <c r="O190" s="267">
        <f t="shared" si="955"/>
        <v>18252.239617311494</v>
      </c>
      <c r="P190" s="267">
        <f t="shared" si="955"/>
        <v>20491.441926477335</v>
      </c>
      <c r="Q190" s="267">
        <f t="shared" si="955"/>
        <v>23008.155013799456</v>
      </c>
      <c r="R190" s="267">
        <f t="shared" si="955"/>
        <v>25837.108663138919</v>
      </c>
      <c r="S190" s="267">
        <f t="shared" si="955"/>
        <v>29017.419779121054</v>
      </c>
      <c r="T190" s="267">
        <f t="shared" si="955"/>
        <v>32593.151533968667</v>
      </c>
      <c r="U190" s="267">
        <f>SUM(I191:T191)</f>
        <v>0</v>
      </c>
      <c r="V190" s="267">
        <f t="shared" ref="V190:AG190" si="956">V178-V188</f>
        <v>42663.096861453174</v>
      </c>
      <c r="W190" s="267">
        <f t="shared" si="956"/>
        <v>48189.878011636858</v>
      </c>
      <c r="X190" s="267">
        <f t="shared" si="956"/>
        <v>51748.650896997598</v>
      </c>
      <c r="Y190" s="267">
        <f t="shared" si="956"/>
        <v>58428.707197133197</v>
      </c>
      <c r="Z190" s="267">
        <f t="shared" si="956"/>
        <v>62882.356415113245</v>
      </c>
      <c r="AA190" s="267">
        <f t="shared" si="956"/>
        <v>70971.097009312594</v>
      </c>
      <c r="AB190" s="267">
        <f t="shared" si="956"/>
        <v>76028.233206918667</v>
      </c>
      <c r="AC190" s="267">
        <f t="shared" si="956"/>
        <v>87726.776392736574</v>
      </c>
      <c r="AD190" s="267">
        <f t="shared" si="956"/>
        <v>96789.078766497551</v>
      </c>
      <c r="AE190" s="267">
        <f t="shared" si="956"/>
        <v>111400.99551900772</v>
      </c>
      <c r="AF190" s="267">
        <f t="shared" si="956"/>
        <v>123136.28046552432</v>
      </c>
      <c r="AG190" s="267">
        <f t="shared" si="956"/>
        <v>141443.60339340888</v>
      </c>
      <c r="AH190" s="267">
        <f>SUM(V190:AG190)</f>
        <v>971408.75413574022</v>
      </c>
      <c r="AI190" s="267">
        <f t="shared" ref="AI190:AT190" si="957">AI178-AI188</f>
        <v>168231.28501403591</v>
      </c>
      <c r="AJ190" s="267">
        <f t="shared" si="957"/>
        <v>183645.81103604898</v>
      </c>
      <c r="AK190" s="267">
        <f t="shared" si="957"/>
        <v>195391.09980518467</v>
      </c>
      <c r="AL190" s="267">
        <f t="shared" si="957"/>
        <v>213095.09690719121</v>
      </c>
      <c r="AM190" s="267">
        <f t="shared" si="957"/>
        <v>226794.80172751111</v>
      </c>
      <c r="AN190" s="267">
        <f t="shared" si="957"/>
        <v>247140.48549862928</v>
      </c>
      <c r="AO190" s="267">
        <f t="shared" si="957"/>
        <v>263119.82120105036</v>
      </c>
      <c r="AP190" s="267">
        <f t="shared" si="957"/>
        <v>286514.99644933752</v>
      </c>
      <c r="AQ190" s="267">
        <f t="shared" si="957"/>
        <v>305153.29361264157</v>
      </c>
      <c r="AR190" s="267">
        <f t="shared" si="957"/>
        <v>332070.28515978949</v>
      </c>
      <c r="AS190" s="267">
        <f t="shared" si="957"/>
        <v>353809.9949710673</v>
      </c>
      <c r="AT190" s="267">
        <f t="shared" si="957"/>
        <v>384796.03052950231</v>
      </c>
      <c r="AU190" s="267">
        <f>SUM(AI190:AT190)</f>
        <v>3159763.0019119894</v>
      </c>
      <c r="AV190" s="267">
        <f t="shared" ref="AV190:BG190" si="958">AV178-AV188</f>
        <v>451904.82721693558</v>
      </c>
      <c r="AW190" s="267">
        <f t="shared" si="958"/>
        <v>479953.13552141457</v>
      </c>
      <c r="AX190" s="267">
        <f t="shared" si="958"/>
        <v>502633.06622141739</v>
      </c>
      <c r="AY190" s="267">
        <f t="shared" si="958"/>
        <v>534045.08125365654</v>
      </c>
      <c r="AZ190" s="267">
        <f t="shared" si="958"/>
        <v>559702.19275553944</v>
      </c>
      <c r="BA190" s="267">
        <f t="shared" si="958"/>
        <v>594934.66586455319</v>
      </c>
      <c r="BB190" s="267">
        <f t="shared" si="958"/>
        <v>623999.3454649545</v>
      </c>
      <c r="BC190" s="267">
        <f t="shared" si="958"/>
        <v>663576.51779839827</v>
      </c>
      <c r="BD190" s="267">
        <f t="shared" si="958"/>
        <v>696545.46396807139</v>
      </c>
      <c r="BE190" s="267">
        <f t="shared" si="958"/>
        <v>741069.55755456246</v>
      </c>
      <c r="BF190" s="267">
        <f t="shared" si="958"/>
        <v>778516.38120754925</v>
      </c>
      <c r="BG190" s="267">
        <f t="shared" si="958"/>
        <v>828679.76822471456</v>
      </c>
      <c r="BH190" s="267">
        <f>SUM(AV190:BG190)</f>
        <v>7455560.0030517671</v>
      </c>
      <c r="BI190" s="267">
        <f t="shared" ref="BI190:BT190" si="959">BI178-BI188</f>
        <v>964845.01739191404</v>
      </c>
      <c r="BJ190" s="267">
        <f t="shared" si="959"/>
        <v>1011489.2824725613</v>
      </c>
      <c r="BK190" s="267">
        <f t="shared" si="959"/>
        <v>1061328.6662303647</v>
      </c>
      <c r="BL190" s="267">
        <f t="shared" si="959"/>
        <v>1114845.7027782903</v>
      </c>
      <c r="BM190" s="267">
        <f t="shared" si="959"/>
        <v>1171396.3602750832</v>
      </c>
      <c r="BN190" s="267">
        <f t="shared" si="959"/>
        <v>1232867.3304528035</v>
      </c>
      <c r="BO190" s="267">
        <f t="shared" si="959"/>
        <v>1297195.5276814315</v>
      </c>
      <c r="BP190" s="267">
        <f t="shared" si="959"/>
        <v>1367875.8883095877</v>
      </c>
      <c r="BQ190" s="267">
        <f t="shared" si="959"/>
        <v>1441223.6187004687</v>
      </c>
      <c r="BR190" s="267">
        <f t="shared" si="959"/>
        <v>1522571.5331757881</v>
      </c>
      <c r="BS190" s="267">
        <f t="shared" si="959"/>
        <v>1606385.696428251</v>
      </c>
      <c r="BT190" s="267">
        <f t="shared" si="959"/>
        <v>1700095.1072381658</v>
      </c>
      <c r="BU190" s="267">
        <f>SUM(BI190:BT190)</f>
        <v>15492119.731134711</v>
      </c>
      <c r="CG190" s="479"/>
    </row>
    <row r="191" spans="1:256" s="380" customFormat="1" x14ac:dyDescent="0.2">
      <c r="B191" s="430"/>
      <c r="C191" s="431"/>
      <c r="D191" s="432"/>
      <c r="E191" s="432"/>
      <c r="F191" s="432"/>
      <c r="G191" s="432"/>
      <c r="H191" s="439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317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317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317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317"/>
      <c r="BI191" s="212"/>
      <c r="BJ191" s="212"/>
      <c r="BK191" s="212"/>
      <c r="BL191" s="212"/>
      <c r="BM191" s="212"/>
      <c r="BN191" s="212"/>
      <c r="BO191" s="212"/>
      <c r="BP191" s="212"/>
      <c r="BQ191" s="212"/>
      <c r="BR191" s="212"/>
      <c r="BS191" s="212"/>
      <c r="BT191" s="212"/>
      <c r="BU191" s="317"/>
      <c r="CG191" s="26"/>
    </row>
    <row r="192" spans="1:256" x14ac:dyDescent="0.2">
      <c r="B192" s="26" t="s">
        <v>163</v>
      </c>
      <c r="C192" s="431"/>
      <c r="D192" s="440"/>
      <c r="E192" s="440"/>
      <c r="F192" s="440"/>
      <c r="G192" s="440"/>
      <c r="H192" s="451"/>
      <c r="I192" s="212">
        <v>50000</v>
      </c>
      <c r="J192" s="212">
        <f>I195</f>
        <v>51147.520026647064</v>
      </c>
      <c r="K192" s="212">
        <f t="shared" ref="K192:T192" si="960">J195</f>
        <v>52434.502738844712</v>
      </c>
      <c r="L192" s="212">
        <f>K195</f>
        <v>53877.97969838843</v>
      </c>
      <c r="M192" s="212">
        <f t="shared" si="960"/>
        <v>55497.072660023274</v>
      </c>
      <c r="N192" s="212">
        <f t="shared" si="960"/>
        <v>57313.251387372613</v>
      </c>
      <c r="O192" s="212">
        <f t="shared" si="960"/>
        <v>59350.623435366746</v>
      </c>
      <c r="P192" s="212">
        <f t="shared" si="960"/>
        <v>61636.259884113824</v>
      </c>
      <c r="Q192" s="212">
        <f t="shared" si="960"/>
        <v>64200.561508699349</v>
      </c>
      <c r="R192" s="212">
        <f t="shared" si="960"/>
        <v>67077.670431927952</v>
      </c>
      <c r="S192" s="212">
        <f t="shared" si="960"/>
        <v>70305.932940521961</v>
      </c>
      <c r="T192" s="212">
        <f t="shared" si="960"/>
        <v>73928.419858771114</v>
      </c>
      <c r="U192" s="317"/>
      <c r="V192" s="212">
        <f>T195</f>
        <v>85067.842849831912</v>
      </c>
      <c r="W192" s="212">
        <f>V192</f>
        <v>85067.842849831912</v>
      </c>
      <c r="X192" s="212">
        <f t="shared" ref="X192:AG192" si="961">V195</f>
        <v>90571.662089636244</v>
      </c>
      <c r="Y192" s="212">
        <f t="shared" si="961"/>
        <v>89982.338739139625</v>
      </c>
      <c r="Z192" s="212">
        <f t="shared" si="961"/>
        <v>97347.867382845579</v>
      </c>
      <c r="AA192" s="212">
        <f t="shared" si="961"/>
        <v>96132.616230635875</v>
      </c>
      <c r="AB192" s="212">
        <f t="shared" si="961"/>
        <v>105700.36695720218</v>
      </c>
      <c r="AC192" s="212">
        <f t="shared" si="961"/>
        <v>108239.39125728959</v>
      </c>
      <c r="AD192" s="212">
        <f t="shared" si="961"/>
        <v>116971.77451697932</v>
      </c>
      <c r="AE192" s="212">
        <f t="shared" si="961"/>
        <v>119315.53860299739</v>
      </c>
      <c r="AF192" s="212">
        <f t="shared" si="961"/>
        <v>131346.31700552415</v>
      </c>
      <c r="AG192" s="212">
        <f t="shared" si="961"/>
        <v>133658.66464874003</v>
      </c>
      <c r="AH192" s="317"/>
      <c r="AI192" s="212">
        <f>AG195</f>
        <v>167397.43890220526</v>
      </c>
      <c r="AJ192" s="212">
        <f>AI192</f>
        <v>167397.43890220526</v>
      </c>
      <c r="AK192" s="212">
        <f t="shared" ref="AK192:AT192" si="962">AI195</f>
        <v>182283.07578984831</v>
      </c>
      <c r="AL192" s="212">
        <f t="shared" si="962"/>
        <v>181465.97160369752</v>
      </c>
      <c r="AM192" s="212">
        <f t="shared" si="962"/>
        <v>199532.30310272882</v>
      </c>
      <c r="AN192" s="212">
        <f t="shared" si="962"/>
        <v>197875.50814671803</v>
      </c>
      <c r="AO192" s="212">
        <f t="shared" si="962"/>
        <v>219526.6169681474</v>
      </c>
      <c r="AP192" s="212">
        <f t="shared" si="962"/>
        <v>217015.59157049714</v>
      </c>
      <c r="AQ192" s="212">
        <f t="shared" si="962"/>
        <v>242709.75785334076</v>
      </c>
      <c r="AR192" s="212">
        <f t="shared" si="962"/>
        <v>239340.58487599326</v>
      </c>
      <c r="AS192" s="212">
        <f t="shared" si="962"/>
        <v>269597.93763203843</v>
      </c>
      <c r="AT192" s="212">
        <f t="shared" si="962"/>
        <v>265380.45706752373</v>
      </c>
      <c r="AU192" s="317"/>
      <c r="AV192" s="212">
        <f>AT195</f>
        <v>338912.64674665919</v>
      </c>
      <c r="AW192" s="212">
        <f>AV195</f>
        <v>366677.48411662201</v>
      </c>
      <c r="AX192" s="212">
        <f t="shared" ref="AX192:BG192" si="963">AW195</f>
        <v>393301.75059053826</v>
      </c>
      <c r="AY192" s="212">
        <f t="shared" si="963"/>
        <v>424566.70816247934</v>
      </c>
      <c r="AZ192" s="212">
        <f t="shared" si="963"/>
        <v>454685.92601251567</v>
      </c>
      <c r="BA192" s="212">
        <f t="shared" si="963"/>
        <v>489943.60828333045</v>
      </c>
      <c r="BB192" s="212">
        <f t="shared" si="963"/>
        <v>524063.01477075799</v>
      </c>
      <c r="BC192" s="212">
        <f t="shared" si="963"/>
        <v>563880.63842458802</v>
      </c>
      <c r="BD192" s="212">
        <f t="shared" si="963"/>
        <v>602583.31436289998</v>
      </c>
      <c r="BE192" s="212">
        <f t="shared" si="963"/>
        <v>647614.50698478683</v>
      </c>
      <c r="BF192" s="212">
        <f t="shared" si="963"/>
        <v>691573.82170785835</v>
      </c>
      <c r="BG192" s="212">
        <f t="shared" si="963"/>
        <v>742572.33072643005</v>
      </c>
      <c r="BH192" s="317"/>
      <c r="BI192" s="212">
        <f>BG195</f>
        <v>881702.49936587783</v>
      </c>
      <c r="BJ192" s="212">
        <f>BI195</f>
        <v>927460.00565209356</v>
      </c>
      <c r="BK192" s="212">
        <f t="shared" ref="BK192:BT192" si="964">BJ195</f>
        <v>984802.09234117903</v>
      </c>
      <c r="BL192" s="212">
        <f t="shared" si="964"/>
        <v>1037741.5192839154</v>
      </c>
      <c r="BM192" s="212">
        <f t="shared" si="964"/>
        <v>1102805.1789845268</v>
      </c>
      <c r="BN192" s="212">
        <f t="shared" si="964"/>
        <v>1164092.3311749431</v>
      </c>
      <c r="BO192" s="212">
        <f t="shared" si="964"/>
        <v>1238104.3430401385</v>
      </c>
      <c r="BP192" s="212">
        <f t="shared" si="964"/>
        <v>1309096.5417420606</v>
      </c>
      <c r="BQ192" s="212">
        <f t="shared" si="964"/>
        <v>1393485.8659552247</v>
      </c>
      <c r="BR192" s="212">
        <f t="shared" si="964"/>
        <v>1475763.5704866636</v>
      </c>
      <c r="BS192" s="212">
        <f t="shared" si="964"/>
        <v>1572194.9196050887</v>
      </c>
      <c r="BT192" s="212">
        <f t="shared" si="964"/>
        <v>1667598.5833719913</v>
      </c>
      <c r="BU192" s="317"/>
    </row>
    <row r="193" spans="2:73" x14ac:dyDescent="0.2">
      <c r="B193" s="26" t="s">
        <v>164</v>
      </c>
      <c r="C193" s="431"/>
      <c r="D193" s="440"/>
      <c r="E193" s="440"/>
      <c r="F193" s="440"/>
      <c r="G193" s="440"/>
      <c r="H193" s="451"/>
      <c r="I193" s="212">
        <f>J188</f>
        <v>10634.932013411768</v>
      </c>
      <c r="J193" s="212">
        <f t="shared" ref="J193:S193" si="965">K188</f>
        <v>11921.914725609415</v>
      </c>
      <c r="K193" s="212">
        <f>L188</f>
        <v>13365.391685153136</v>
      </c>
      <c r="L193" s="212">
        <f t="shared" si="965"/>
        <v>14984.484646787985</v>
      </c>
      <c r="M193" s="212">
        <f t="shared" si="965"/>
        <v>16800.663374137315</v>
      </c>
      <c r="N193" s="212">
        <f t="shared" si="965"/>
        <v>18838.035422131445</v>
      </c>
      <c r="O193" s="212">
        <f t="shared" si="965"/>
        <v>21123.67187087853</v>
      </c>
      <c r="P193" s="212">
        <f t="shared" si="965"/>
        <v>23687.973495464059</v>
      </c>
      <c r="Q193" s="212">
        <f t="shared" si="965"/>
        <v>26565.082418692662</v>
      </c>
      <c r="R193" s="212">
        <f t="shared" si="965"/>
        <v>29793.344927286664</v>
      </c>
      <c r="S193" s="212">
        <f t="shared" si="965"/>
        <v>33415.831845535817</v>
      </c>
      <c r="T193" s="212">
        <f>V188</f>
        <v>44555.254836596621</v>
      </c>
      <c r="U193" s="317"/>
      <c r="V193" s="212">
        <f>W188</f>
        <v>50059.074076400939</v>
      </c>
      <c r="W193" s="212">
        <f t="shared" ref="W193:AF193" si="966">X188</f>
        <v>54973.569965708652</v>
      </c>
      <c r="X193" s="212">
        <f t="shared" si="966"/>
        <v>61749.77525891798</v>
      </c>
      <c r="Y193" s="212">
        <f t="shared" si="966"/>
        <v>67900.052750414208</v>
      </c>
      <c r="Z193" s="212">
        <f t="shared" si="966"/>
        <v>76252.552324770804</v>
      </c>
      <c r="AA193" s="212">
        <f t="shared" si="966"/>
        <v>88359.327351424523</v>
      </c>
      <c r="AB193" s="212">
        <f t="shared" si="966"/>
        <v>99630.734911201682</v>
      </c>
      <c r="AC193" s="212">
        <f t="shared" si="966"/>
        <v>110706.88225690948</v>
      </c>
      <c r="AD193" s="212">
        <f t="shared" si="966"/>
        <v>125081.42474545432</v>
      </c>
      <c r="AE193" s="212">
        <f t="shared" si="966"/>
        <v>139424.55079119696</v>
      </c>
      <c r="AF193" s="212">
        <f t="shared" si="966"/>
        <v>157788.01723352069</v>
      </c>
      <c r="AG193" s="212">
        <f>AI188</f>
        <v>191526.79148698595</v>
      </c>
      <c r="AH193" s="317"/>
      <c r="AI193" s="212">
        <f>AJ188</f>
        <v>206412.428374629</v>
      </c>
      <c r="AJ193" s="212">
        <f t="shared" ref="AJ193:AS193" si="967">AK188</f>
        <v>220480.96107612128</v>
      </c>
      <c r="AK193" s="212">
        <f t="shared" si="967"/>
        <v>237730.18838900182</v>
      </c>
      <c r="AL193" s="212">
        <f t="shared" si="967"/>
        <v>254139.72493202233</v>
      </c>
      <c r="AM193" s="212">
        <f t="shared" si="967"/>
        <v>274134.03879744088</v>
      </c>
      <c r="AN193" s="212">
        <f t="shared" si="967"/>
        <v>293274.12222121999</v>
      </c>
      <c r="AO193" s="212">
        <f t="shared" si="967"/>
        <v>316457.26310641336</v>
      </c>
      <c r="AP193" s="212">
        <f t="shared" si="967"/>
        <v>338782.25641190942</v>
      </c>
      <c r="AQ193" s="212">
        <f t="shared" si="967"/>
        <v>365670.43619060714</v>
      </c>
      <c r="AR193" s="212">
        <f t="shared" si="967"/>
        <v>391710.30838213768</v>
      </c>
      <c r="AS193" s="212">
        <f t="shared" si="967"/>
        <v>422904.12533822772</v>
      </c>
      <c r="AT193" s="212">
        <f>AV188</f>
        <v>496436.31501736317</v>
      </c>
      <c r="AU193" s="317"/>
      <c r="AV193" s="212">
        <f>AW188</f>
        <v>524201.152387326</v>
      </c>
      <c r="AW193" s="212">
        <f t="shared" ref="AW193:BF193" si="968">AX188</f>
        <v>550825.41886124224</v>
      </c>
      <c r="AX193" s="212">
        <f t="shared" si="968"/>
        <v>582090.37643318332</v>
      </c>
      <c r="AY193" s="212">
        <f t="shared" si="968"/>
        <v>612209.59428321966</v>
      </c>
      <c r="AZ193" s="212">
        <f t="shared" si="968"/>
        <v>647467.27655403444</v>
      </c>
      <c r="BA193" s="212">
        <f t="shared" si="968"/>
        <v>681586.68304146209</v>
      </c>
      <c r="BB193" s="212">
        <f t="shared" si="968"/>
        <v>721404.30669529212</v>
      </c>
      <c r="BC193" s="212">
        <f t="shared" si="968"/>
        <v>760106.98263360397</v>
      </c>
      <c r="BD193" s="212">
        <f t="shared" si="968"/>
        <v>805138.17525549082</v>
      </c>
      <c r="BE193" s="212">
        <f t="shared" si="968"/>
        <v>849097.48997856234</v>
      </c>
      <c r="BF193" s="212">
        <f t="shared" si="968"/>
        <v>900095.99899713392</v>
      </c>
      <c r="BG193" s="212">
        <f>BI188</f>
        <v>1039226.1676365817</v>
      </c>
      <c r="BH193" s="317"/>
      <c r="BI193" s="212">
        <f>BJ188</f>
        <v>1084983.6739227974</v>
      </c>
      <c r="BJ193" s="212">
        <f t="shared" ref="BJ193:BS193" si="969">BK188</f>
        <v>1142325.7606118829</v>
      </c>
      <c r="BK193" s="212">
        <f t="shared" si="969"/>
        <v>1195265.187554619</v>
      </c>
      <c r="BL193" s="212">
        <f t="shared" si="969"/>
        <v>1260328.8472552304</v>
      </c>
      <c r="BM193" s="212">
        <f t="shared" si="969"/>
        <v>1321615.999445647</v>
      </c>
      <c r="BN193" s="212">
        <f t="shared" si="969"/>
        <v>1395628.0113108426</v>
      </c>
      <c r="BO193" s="212">
        <f t="shared" si="969"/>
        <v>1466620.2100127647</v>
      </c>
      <c r="BP193" s="212">
        <f t="shared" si="969"/>
        <v>1551009.5342259288</v>
      </c>
      <c r="BQ193" s="212">
        <f t="shared" si="969"/>
        <v>1633287.2387573679</v>
      </c>
      <c r="BR193" s="212">
        <f t="shared" si="969"/>
        <v>1729718.5878757932</v>
      </c>
      <c r="BS193" s="212">
        <f t="shared" si="969"/>
        <v>1825122.2516426959</v>
      </c>
      <c r="BT193" s="212">
        <v>1875000</v>
      </c>
      <c r="BU193" s="317"/>
    </row>
    <row r="194" spans="2:73" x14ac:dyDescent="0.2">
      <c r="B194" s="26" t="s">
        <v>69</v>
      </c>
      <c r="C194" s="431"/>
      <c r="D194" s="440"/>
      <c r="E194" s="440"/>
      <c r="F194" s="440"/>
      <c r="G194" s="440"/>
      <c r="H194" s="451"/>
      <c r="I194" s="212">
        <f>I188</f>
        <v>9487.4119867647059</v>
      </c>
      <c r="J194" s="212">
        <f t="shared" ref="J194:T194" si="970">J188</f>
        <v>10634.932013411768</v>
      </c>
      <c r="K194" s="212">
        <f t="shared" si="970"/>
        <v>11921.914725609415</v>
      </c>
      <c r="L194" s="212">
        <f t="shared" si="970"/>
        <v>13365.391685153136</v>
      </c>
      <c r="M194" s="212">
        <f t="shared" si="970"/>
        <v>14984.484646787985</v>
      </c>
      <c r="N194" s="212">
        <f t="shared" si="970"/>
        <v>16800.663374137315</v>
      </c>
      <c r="O194" s="212">
        <f t="shared" si="970"/>
        <v>18838.035422131445</v>
      </c>
      <c r="P194" s="212">
        <f t="shared" si="970"/>
        <v>21123.67187087853</v>
      </c>
      <c r="Q194" s="212">
        <f t="shared" si="970"/>
        <v>23687.973495464059</v>
      </c>
      <c r="R194" s="212">
        <f t="shared" si="970"/>
        <v>26565.082418692662</v>
      </c>
      <c r="S194" s="212">
        <f t="shared" si="970"/>
        <v>29793.344927286664</v>
      </c>
      <c r="T194" s="212">
        <f t="shared" si="970"/>
        <v>33415.831845535817</v>
      </c>
      <c r="U194" s="317"/>
      <c r="V194" s="212">
        <f>V188</f>
        <v>44555.254836596621</v>
      </c>
      <c r="W194" s="212">
        <f t="shared" ref="W194:AG194" si="971">W188</f>
        <v>50059.074076400939</v>
      </c>
      <c r="X194" s="212">
        <f t="shared" si="971"/>
        <v>54973.569965708652</v>
      </c>
      <c r="Y194" s="212">
        <f t="shared" si="971"/>
        <v>61749.77525891798</v>
      </c>
      <c r="Z194" s="212">
        <f t="shared" si="971"/>
        <v>67900.052750414208</v>
      </c>
      <c r="AA194" s="212">
        <f t="shared" si="971"/>
        <v>76252.552324770804</v>
      </c>
      <c r="AB194" s="212">
        <f t="shared" si="971"/>
        <v>88359.327351424523</v>
      </c>
      <c r="AC194" s="212">
        <f t="shared" si="971"/>
        <v>99630.734911201682</v>
      </c>
      <c r="AD194" s="212">
        <f t="shared" si="971"/>
        <v>110706.88225690948</v>
      </c>
      <c r="AE194" s="212">
        <f t="shared" si="971"/>
        <v>125081.42474545432</v>
      </c>
      <c r="AF194" s="212">
        <f t="shared" si="971"/>
        <v>139424.55079119696</v>
      </c>
      <c r="AG194" s="212">
        <f t="shared" si="971"/>
        <v>157788.01723352069</v>
      </c>
      <c r="AH194" s="317"/>
      <c r="AI194" s="212">
        <f>AI188</f>
        <v>191526.79148698595</v>
      </c>
      <c r="AJ194" s="212">
        <f t="shared" ref="AJ194:AS194" si="972">AJ188</f>
        <v>206412.428374629</v>
      </c>
      <c r="AK194" s="212">
        <f t="shared" si="972"/>
        <v>220480.96107612128</v>
      </c>
      <c r="AL194" s="212">
        <f t="shared" si="972"/>
        <v>237730.18838900182</v>
      </c>
      <c r="AM194" s="212">
        <f t="shared" si="972"/>
        <v>254139.72493202233</v>
      </c>
      <c r="AN194" s="212">
        <f t="shared" si="972"/>
        <v>274134.03879744088</v>
      </c>
      <c r="AO194" s="212">
        <f t="shared" si="972"/>
        <v>293274.12222121999</v>
      </c>
      <c r="AP194" s="212">
        <f t="shared" si="972"/>
        <v>316457.26310641336</v>
      </c>
      <c r="AQ194" s="212">
        <f t="shared" si="972"/>
        <v>338782.25641190942</v>
      </c>
      <c r="AR194" s="212">
        <f t="shared" si="972"/>
        <v>365670.43619060714</v>
      </c>
      <c r="AS194" s="212">
        <f t="shared" si="972"/>
        <v>391710.30838213768</v>
      </c>
      <c r="AT194" s="212">
        <f>AT188</f>
        <v>422904.12533822772</v>
      </c>
      <c r="AU194" s="317"/>
      <c r="AV194" s="212">
        <f>AV188</f>
        <v>496436.31501736317</v>
      </c>
      <c r="AW194" s="212">
        <f t="shared" ref="AW194:BG194" si="973">AW188</f>
        <v>524201.152387326</v>
      </c>
      <c r="AX194" s="212">
        <f t="shared" si="973"/>
        <v>550825.41886124224</v>
      </c>
      <c r="AY194" s="212">
        <f t="shared" si="973"/>
        <v>582090.37643318332</v>
      </c>
      <c r="AZ194" s="212">
        <f t="shared" si="973"/>
        <v>612209.59428321966</v>
      </c>
      <c r="BA194" s="212">
        <f t="shared" si="973"/>
        <v>647467.27655403444</v>
      </c>
      <c r="BB194" s="212">
        <f t="shared" si="973"/>
        <v>681586.68304146209</v>
      </c>
      <c r="BC194" s="212">
        <f t="shared" si="973"/>
        <v>721404.30669529212</v>
      </c>
      <c r="BD194" s="212">
        <f t="shared" si="973"/>
        <v>760106.98263360397</v>
      </c>
      <c r="BE194" s="212">
        <f t="shared" si="973"/>
        <v>805138.17525549082</v>
      </c>
      <c r="BF194" s="212">
        <f t="shared" si="973"/>
        <v>849097.48997856234</v>
      </c>
      <c r="BG194" s="212">
        <f t="shared" si="973"/>
        <v>900095.99899713392</v>
      </c>
      <c r="BH194" s="317"/>
      <c r="BI194" s="212">
        <f>BI188</f>
        <v>1039226.1676365817</v>
      </c>
      <c r="BJ194" s="212">
        <f t="shared" ref="BJ194:BT194" si="974">BJ188</f>
        <v>1084983.6739227974</v>
      </c>
      <c r="BK194" s="212">
        <f t="shared" si="974"/>
        <v>1142325.7606118829</v>
      </c>
      <c r="BL194" s="212">
        <f t="shared" si="974"/>
        <v>1195265.187554619</v>
      </c>
      <c r="BM194" s="212">
        <f t="shared" si="974"/>
        <v>1260328.8472552304</v>
      </c>
      <c r="BN194" s="212">
        <f t="shared" si="974"/>
        <v>1321615.999445647</v>
      </c>
      <c r="BO194" s="212">
        <f t="shared" si="974"/>
        <v>1395628.0113108426</v>
      </c>
      <c r="BP194" s="212">
        <f t="shared" si="974"/>
        <v>1466620.2100127647</v>
      </c>
      <c r="BQ194" s="212">
        <f t="shared" si="974"/>
        <v>1551009.5342259288</v>
      </c>
      <c r="BR194" s="212">
        <f t="shared" si="974"/>
        <v>1633287.2387573679</v>
      </c>
      <c r="BS194" s="212">
        <f t="shared" si="974"/>
        <v>1729718.5878757932</v>
      </c>
      <c r="BT194" s="212">
        <f t="shared" si="974"/>
        <v>1825122.2516426959</v>
      </c>
      <c r="BU194" s="317"/>
    </row>
    <row r="195" spans="2:73" x14ac:dyDescent="0.2">
      <c r="B195" s="26" t="s">
        <v>165</v>
      </c>
      <c r="C195" s="431"/>
      <c r="D195" s="440"/>
      <c r="E195" s="440"/>
      <c r="F195" s="440"/>
      <c r="G195" s="440"/>
      <c r="H195" s="451"/>
      <c r="I195" s="212">
        <f>I192+I193-I194</f>
        <v>51147.520026647064</v>
      </c>
      <c r="J195" s="212">
        <f t="shared" ref="J195:V195" si="975">J192+J193-J194</f>
        <v>52434.502738844712</v>
      </c>
      <c r="K195" s="212">
        <f t="shared" si="975"/>
        <v>53877.97969838843</v>
      </c>
      <c r="L195" s="212">
        <f t="shared" si="975"/>
        <v>55497.072660023274</v>
      </c>
      <c r="M195" s="212">
        <f t="shared" si="975"/>
        <v>57313.251387372613</v>
      </c>
      <c r="N195" s="212">
        <f t="shared" si="975"/>
        <v>59350.623435366746</v>
      </c>
      <c r="O195" s="212">
        <f t="shared" si="975"/>
        <v>61636.259884113824</v>
      </c>
      <c r="P195" s="212">
        <f t="shared" si="975"/>
        <v>64200.561508699349</v>
      </c>
      <c r="Q195" s="212">
        <f t="shared" si="975"/>
        <v>67077.670431927952</v>
      </c>
      <c r="R195" s="212">
        <f t="shared" si="975"/>
        <v>70305.932940521961</v>
      </c>
      <c r="S195" s="212">
        <f t="shared" si="975"/>
        <v>73928.419858771114</v>
      </c>
      <c r="T195" s="212">
        <f t="shared" si="975"/>
        <v>85067.842849831912</v>
      </c>
      <c r="U195" s="317"/>
      <c r="V195" s="212">
        <f t="shared" si="975"/>
        <v>90571.662089636244</v>
      </c>
      <c r="W195" s="212">
        <f t="shared" ref="W195:AG195" si="976">W192+W193-W194</f>
        <v>89982.338739139625</v>
      </c>
      <c r="X195" s="212">
        <f t="shared" si="976"/>
        <v>97347.867382845579</v>
      </c>
      <c r="Y195" s="212">
        <f t="shared" si="976"/>
        <v>96132.616230635875</v>
      </c>
      <c r="Z195" s="212">
        <f t="shared" si="976"/>
        <v>105700.36695720218</v>
      </c>
      <c r="AA195" s="212">
        <f t="shared" si="976"/>
        <v>108239.39125728959</v>
      </c>
      <c r="AB195" s="212">
        <f t="shared" si="976"/>
        <v>116971.77451697932</v>
      </c>
      <c r="AC195" s="212">
        <f t="shared" si="976"/>
        <v>119315.53860299739</v>
      </c>
      <c r="AD195" s="212">
        <f t="shared" si="976"/>
        <v>131346.31700552415</v>
      </c>
      <c r="AE195" s="212">
        <f t="shared" si="976"/>
        <v>133658.66464874003</v>
      </c>
      <c r="AF195" s="212">
        <f t="shared" si="976"/>
        <v>149709.78344784785</v>
      </c>
      <c r="AG195" s="212">
        <f t="shared" si="976"/>
        <v>167397.43890220526</v>
      </c>
      <c r="AH195" s="317"/>
      <c r="AI195" s="212">
        <f t="shared" ref="AI195:AT195" si="977">AI192+AI193-AI194</f>
        <v>182283.07578984831</v>
      </c>
      <c r="AJ195" s="212">
        <f t="shared" si="977"/>
        <v>181465.97160369752</v>
      </c>
      <c r="AK195" s="212">
        <f t="shared" si="977"/>
        <v>199532.30310272882</v>
      </c>
      <c r="AL195" s="212">
        <f t="shared" si="977"/>
        <v>197875.50814671803</v>
      </c>
      <c r="AM195" s="212">
        <f t="shared" si="977"/>
        <v>219526.6169681474</v>
      </c>
      <c r="AN195" s="212">
        <f t="shared" si="977"/>
        <v>217015.59157049714</v>
      </c>
      <c r="AO195" s="212">
        <f t="shared" si="977"/>
        <v>242709.75785334076</v>
      </c>
      <c r="AP195" s="212">
        <f t="shared" si="977"/>
        <v>239340.58487599326</v>
      </c>
      <c r="AQ195" s="212">
        <f t="shared" si="977"/>
        <v>269597.93763203843</v>
      </c>
      <c r="AR195" s="212">
        <f t="shared" si="977"/>
        <v>265380.45706752373</v>
      </c>
      <c r="AS195" s="212">
        <f t="shared" si="977"/>
        <v>300791.75458812853</v>
      </c>
      <c r="AT195" s="212">
        <f t="shared" si="977"/>
        <v>338912.64674665919</v>
      </c>
      <c r="AU195" s="317"/>
      <c r="AV195" s="212">
        <f t="shared" ref="AV195:BG195" si="978">AV192+AV193-AV194</f>
        <v>366677.48411662201</v>
      </c>
      <c r="AW195" s="212">
        <f t="shared" si="978"/>
        <v>393301.75059053826</v>
      </c>
      <c r="AX195" s="212">
        <f t="shared" si="978"/>
        <v>424566.70816247934</v>
      </c>
      <c r="AY195" s="212">
        <f t="shared" si="978"/>
        <v>454685.92601251567</v>
      </c>
      <c r="AZ195" s="212">
        <f t="shared" si="978"/>
        <v>489943.60828333045</v>
      </c>
      <c r="BA195" s="212">
        <f t="shared" si="978"/>
        <v>524063.01477075799</v>
      </c>
      <c r="BB195" s="212">
        <f t="shared" si="978"/>
        <v>563880.63842458802</v>
      </c>
      <c r="BC195" s="212">
        <f t="shared" si="978"/>
        <v>602583.31436289998</v>
      </c>
      <c r="BD195" s="212">
        <f t="shared" si="978"/>
        <v>647614.50698478683</v>
      </c>
      <c r="BE195" s="212">
        <f t="shared" si="978"/>
        <v>691573.82170785835</v>
      </c>
      <c r="BF195" s="212">
        <f t="shared" si="978"/>
        <v>742572.33072643005</v>
      </c>
      <c r="BG195" s="212">
        <f t="shared" si="978"/>
        <v>881702.49936587783</v>
      </c>
      <c r="BH195" s="317"/>
      <c r="BI195" s="212">
        <f t="shared" ref="BI195:BT195" si="979">BI192+BI193-BI194</f>
        <v>927460.00565209356</v>
      </c>
      <c r="BJ195" s="212">
        <f t="shared" si="979"/>
        <v>984802.09234117903</v>
      </c>
      <c r="BK195" s="212">
        <f t="shared" si="979"/>
        <v>1037741.5192839154</v>
      </c>
      <c r="BL195" s="212">
        <f t="shared" si="979"/>
        <v>1102805.1789845268</v>
      </c>
      <c r="BM195" s="212">
        <f t="shared" si="979"/>
        <v>1164092.3311749431</v>
      </c>
      <c r="BN195" s="212">
        <f t="shared" si="979"/>
        <v>1238104.3430401385</v>
      </c>
      <c r="BO195" s="212">
        <f t="shared" si="979"/>
        <v>1309096.5417420606</v>
      </c>
      <c r="BP195" s="212">
        <f t="shared" si="979"/>
        <v>1393485.8659552247</v>
      </c>
      <c r="BQ195" s="212">
        <f t="shared" si="979"/>
        <v>1475763.5704866636</v>
      </c>
      <c r="BR195" s="212">
        <f t="shared" si="979"/>
        <v>1572194.9196050887</v>
      </c>
      <c r="BS195" s="212">
        <f t="shared" si="979"/>
        <v>1667598.5833719913</v>
      </c>
      <c r="BT195" s="212">
        <f t="shared" si="979"/>
        <v>1717476.3317292954</v>
      </c>
      <c r="BU195" s="317"/>
    </row>
    <row r="196" spans="2:73" x14ac:dyDescent="0.2">
      <c r="C196" s="431"/>
      <c r="D196" s="440"/>
      <c r="E196" s="440"/>
      <c r="F196" s="440"/>
      <c r="G196" s="440"/>
      <c r="H196" s="451"/>
      <c r="Q196" s="24"/>
      <c r="AD196" s="24"/>
      <c r="AQ196" s="24"/>
      <c r="BD196" s="24"/>
      <c r="BQ196" s="24"/>
    </row>
    <row r="197" spans="2:73" x14ac:dyDescent="0.2">
      <c r="Q197" s="24"/>
      <c r="AD197" s="24"/>
      <c r="AQ197" s="24"/>
      <c r="BD197" s="24"/>
      <c r="BQ197" s="24"/>
    </row>
    <row r="198" spans="2:73" x14ac:dyDescent="0.2">
      <c r="Q198" s="24"/>
      <c r="AD198" s="24"/>
      <c r="AQ198" s="24"/>
      <c r="BD198" s="24"/>
      <c r="BQ198" s="24"/>
    </row>
    <row r="199" spans="2:73" x14ac:dyDescent="0.2">
      <c r="Q199" s="24"/>
      <c r="AD199" s="24"/>
      <c r="AQ199" s="24"/>
      <c r="BD199" s="24"/>
      <c r="BQ199" s="24"/>
    </row>
    <row r="200" spans="2:73" x14ac:dyDescent="0.2">
      <c r="Q200" s="24"/>
      <c r="AD200" s="24"/>
      <c r="AQ200" s="24"/>
      <c r="BD200" s="24"/>
      <c r="BQ200" s="24"/>
    </row>
    <row r="201" spans="2:73" x14ac:dyDescent="0.2">
      <c r="Q201" s="24"/>
      <c r="AD201" s="24"/>
      <c r="AQ201" s="24"/>
      <c r="BD201" s="24"/>
      <c r="BQ201" s="24"/>
    </row>
    <row r="202" spans="2:73" x14ac:dyDescent="0.2">
      <c r="Q202" s="24"/>
      <c r="AD202" s="24"/>
      <c r="AQ202" s="24"/>
      <c r="BD202" s="24"/>
      <c r="BQ202" s="24"/>
    </row>
    <row r="203" spans="2:73" x14ac:dyDescent="0.2">
      <c r="Q203" s="24"/>
      <c r="AD203" s="24"/>
      <c r="AQ203" s="24"/>
      <c r="BD203" s="24"/>
      <c r="BQ203" s="24"/>
    </row>
    <row r="204" spans="2:73" x14ac:dyDescent="0.2">
      <c r="Q204" s="24"/>
      <c r="AD204" s="24"/>
      <c r="AQ204" s="24"/>
      <c r="BD204" s="24"/>
      <c r="BQ204" s="24"/>
    </row>
    <row r="205" spans="2:73" x14ac:dyDescent="0.2">
      <c r="Q205" s="24"/>
      <c r="AD205" s="24"/>
      <c r="AQ205" s="24"/>
      <c r="BD205" s="24"/>
      <c r="BQ205" s="24"/>
    </row>
    <row r="206" spans="2:73" x14ac:dyDescent="0.2">
      <c r="Q206" s="24"/>
      <c r="AD206" s="24"/>
      <c r="AQ206" s="24"/>
      <c r="BD206" s="24"/>
      <c r="BQ206" s="24"/>
    </row>
    <row r="207" spans="2:73" x14ac:dyDescent="0.2">
      <c r="Q207" s="24"/>
      <c r="AD207" s="24"/>
      <c r="AQ207" s="24"/>
      <c r="BD207" s="24"/>
      <c r="BQ207" s="24"/>
    </row>
    <row r="208" spans="2:73" x14ac:dyDescent="0.2">
      <c r="Q208" s="24"/>
      <c r="AD208" s="24"/>
      <c r="AQ208" s="24"/>
      <c r="BD208" s="24"/>
      <c r="BQ208" s="24"/>
    </row>
    <row r="209" spans="17:69" x14ac:dyDescent="0.2">
      <c r="Q209" s="24"/>
      <c r="AD209" s="24"/>
      <c r="AQ209" s="24"/>
      <c r="BD209" s="24"/>
      <c r="BQ209" s="24"/>
    </row>
    <row r="210" spans="17:69" x14ac:dyDescent="0.2">
      <c r="Q210" s="24"/>
      <c r="AD210" s="24"/>
      <c r="AQ210" s="24"/>
      <c r="BD210" s="24"/>
      <c r="BQ210" s="24"/>
    </row>
    <row r="211" spans="17:69" x14ac:dyDescent="0.2">
      <c r="Q211" s="24"/>
      <c r="AD211" s="24"/>
      <c r="AQ211" s="24"/>
      <c r="BD211" s="24"/>
      <c r="BQ211" s="24"/>
    </row>
    <row r="212" spans="17:69" x14ac:dyDescent="0.2">
      <c r="Q212" s="24"/>
      <c r="AD212" s="24"/>
      <c r="AQ212" s="24"/>
      <c r="BD212" s="24"/>
      <c r="BQ212" s="24"/>
    </row>
    <row r="213" spans="17:69" x14ac:dyDescent="0.2">
      <c r="Q213" s="24"/>
      <c r="AD213" s="24"/>
      <c r="AQ213" s="24"/>
      <c r="BD213" s="24"/>
      <c r="BQ213" s="24"/>
    </row>
    <row r="214" spans="17:69" x14ac:dyDescent="0.2">
      <c r="Q214" s="24"/>
      <c r="AD214" s="24"/>
      <c r="AQ214" s="24"/>
      <c r="BD214" s="24"/>
      <c r="BQ214" s="24"/>
    </row>
    <row r="215" spans="17:69" x14ac:dyDescent="0.2">
      <c r="Q215" s="24"/>
      <c r="AD215" s="24"/>
      <c r="AQ215" s="24"/>
      <c r="BD215" s="24"/>
      <c r="BQ215" s="24"/>
    </row>
    <row r="216" spans="17:69" x14ac:dyDescent="0.2">
      <c r="Q216" s="24"/>
      <c r="AD216" s="24"/>
      <c r="AQ216" s="24"/>
      <c r="BD216" s="24"/>
      <c r="BQ216" s="24"/>
    </row>
    <row r="217" spans="17:69" x14ac:dyDescent="0.2">
      <c r="Q217" s="24"/>
      <c r="AD217" s="24"/>
      <c r="AQ217" s="24"/>
      <c r="BD217" s="24"/>
      <c r="BQ217" s="24"/>
    </row>
    <row r="218" spans="17:69" x14ac:dyDescent="0.2">
      <c r="Q218" s="24"/>
      <c r="AD218" s="24"/>
      <c r="AQ218" s="24"/>
      <c r="BD218" s="24"/>
      <c r="BQ218" s="24"/>
    </row>
    <row r="219" spans="17:69" x14ac:dyDescent="0.2">
      <c r="Q219" s="24"/>
      <c r="AD219" s="24"/>
      <c r="AQ219" s="24"/>
      <c r="BD219" s="24"/>
      <c r="BQ219" s="24"/>
    </row>
    <row r="220" spans="17:69" x14ac:dyDescent="0.2">
      <c r="Q220" s="24"/>
      <c r="AD220" s="24"/>
      <c r="AQ220" s="24"/>
      <c r="BD220" s="24"/>
      <c r="BQ220" s="24"/>
    </row>
    <row r="221" spans="17:69" x14ac:dyDescent="0.2">
      <c r="Q221" s="24"/>
      <c r="AD221" s="24"/>
      <c r="AQ221" s="24"/>
      <c r="BD221" s="24"/>
      <c r="BQ221" s="24"/>
    </row>
    <row r="222" spans="17:69" x14ac:dyDescent="0.2">
      <c r="Q222" s="24"/>
      <c r="AD222" s="24"/>
      <c r="AQ222" s="24"/>
      <c r="BD222" s="24"/>
      <c r="BQ222" s="24"/>
    </row>
    <row r="223" spans="17:69" x14ac:dyDescent="0.2">
      <c r="Q223" s="24"/>
      <c r="AD223" s="24"/>
      <c r="AQ223" s="24"/>
      <c r="BD223" s="24"/>
      <c r="BQ223" s="24"/>
    </row>
    <row r="224" spans="17:69" x14ac:dyDescent="0.2">
      <c r="Q224" s="24"/>
      <c r="AD224" s="24"/>
      <c r="AQ224" s="24"/>
      <c r="BD224" s="24"/>
      <c r="BQ224" s="24"/>
    </row>
    <row r="225" spans="17:69" x14ac:dyDescent="0.2">
      <c r="Q225" s="24"/>
      <c r="AD225" s="24"/>
      <c r="AQ225" s="24"/>
      <c r="BD225" s="24"/>
      <c r="BQ225" s="24"/>
    </row>
    <row r="226" spans="17:69" x14ac:dyDescent="0.2">
      <c r="Q226" s="24"/>
      <c r="AD226" s="24"/>
      <c r="AQ226" s="24"/>
      <c r="BD226" s="24"/>
      <c r="BQ226" s="24"/>
    </row>
    <row r="227" spans="17:69" x14ac:dyDescent="0.2">
      <c r="Q227" s="24"/>
      <c r="AD227" s="24"/>
      <c r="AQ227" s="24"/>
      <c r="BD227" s="24"/>
      <c r="BQ227" s="24"/>
    </row>
    <row r="228" spans="17:69" x14ac:dyDescent="0.2">
      <c r="Q228" s="24"/>
      <c r="AD228" s="24"/>
      <c r="AQ228" s="24"/>
      <c r="BD228" s="24"/>
      <c r="BQ228" s="24"/>
    </row>
    <row r="229" spans="17:69" x14ac:dyDescent="0.2">
      <c r="Q229" s="24"/>
      <c r="AD229" s="24"/>
      <c r="AQ229" s="24"/>
      <c r="BD229" s="24"/>
      <c r="BQ229" s="24"/>
    </row>
    <row r="230" spans="17:69" x14ac:dyDescent="0.2">
      <c r="Q230" s="24"/>
      <c r="AD230" s="24"/>
      <c r="AQ230" s="24"/>
      <c r="BD230" s="24"/>
      <c r="BQ230" s="24"/>
    </row>
    <row r="231" spans="17:69" x14ac:dyDescent="0.2">
      <c r="Q231" s="24"/>
      <c r="AD231" s="24"/>
      <c r="AQ231" s="24"/>
      <c r="BD231" s="24"/>
      <c r="BQ231" s="24"/>
    </row>
    <row r="232" spans="17:69" x14ac:dyDescent="0.2">
      <c r="Q232" s="24"/>
      <c r="AD232" s="24"/>
      <c r="AQ232" s="24"/>
      <c r="BD232" s="24"/>
      <c r="BQ232" s="24"/>
    </row>
    <row r="233" spans="17:69" x14ac:dyDescent="0.2">
      <c r="Q233" s="24"/>
      <c r="AD233" s="24"/>
      <c r="AQ233" s="24"/>
      <c r="BD233" s="24"/>
      <c r="BQ233" s="24"/>
    </row>
    <row r="234" spans="17:69" x14ac:dyDescent="0.2">
      <c r="Q234" s="24"/>
      <c r="AD234" s="24"/>
      <c r="AQ234" s="24"/>
      <c r="BD234" s="24"/>
      <c r="BQ234" s="24"/>
    </row>
    <row r="235" spans="17:69" x14ac:dyDescent="0.2">
      <c r="Q235" s="24"/>
      <c r="AD235" s="24"/>
      <c r="AQ235" s="24"/>
      <c r="BD235" s="24"/>
      <c r="BQ235" s="24"/>
    </row>
    <row r="236" spans="17:69" x14ac:dyDescent="0.2">
      <c r="Q236" s="24"/>
      <c r="AD236" s="24"/>
      <c r="AQ236" s="24"/>
      <c r="BD236" s="24"/>
      <c r="BQ236" s="24"/>
    </row>
    <row r="237" spans="17:69" x14ac:dyDescent="0.2">
      <c r="Q237" s="24"/>
      <c r="AD237" s="24"/>
      <c r="AQ237" s="24"/>
      <c r="BD237" s="24"/>
      <c r="BQ237" s="24"/>
    </row>
    <row r="238" spans="17:69" x14ac:dyDescent="0.2">
      <c r="Q238" s="24"/>
      <c r="AD238" s="24"/>
      <c r="AQ238" s="24"/>
      <c r="BD238" s="24"/>
      <c r="BQ238" s="24"/>
    </row>
    <row r="239" spans="17:69" x14ac:dyDescent="0.2">
      <c r="Q239" s="24"/>
      <c r="AD239" s="24"/>
      <c r="AQ239" s="24"/>
      <c r="BD239" s="24"/>
      <c r="BQ239" s="24"/>
    </row>
    <row r="240" spans="17:69" x14ac:dyDescent="0.2">
      <c r="Q240" s="24"/>
      <c r="AD240" s="24"/>
      <c r="AQ240" s="24"/>
      <c r="BD240" s="24"/>
      <c r="BQ240" s="24"/>
    </row>
    <row r="241" spans="17:69" x14ac:dyDescent="0.2">
      <c r="Q241" s="24"/>
      <c r="AD241" s="24"/>
      <c r="AQ241" s="24"/>
      <c r="BD241" s="24"/>
      <c r="BQ241" s="24"/>
    </row>
    <row r="242" spans="17:69" x14ac:dyDescent="0.2">
      <c r="Q242" s="24"/>
      <c r="AD242" s="24"/>
      <c r="AQ242" s="24"/>
      <c r="BD242" s="24"/>
      <c r="BQ242" s="24"/>
    </row>
    <row r="243" spans="17:69" x14ac:dyDescent="0.2">
      <c r="Q243" s="24"/>
      <c r="AD243" s="24"/>
      <c r="AQ243" s="24"/>
      <c r="BD243" s="24"/>
      <c r="BQ243" s="24"/>
    </row>
    <row r="244" spans="17:69" x14ac:dyDescent="0.2">
      <c r="Q244" s="24"/>
      <c r="AD244" s="24"/>
      <c r="AQ244" s="24"/>
      <c r="BD244" s="24"/>
      <c r="BQ244" s="24"/>
    </row>
    <row r="245" spans="17:69" x14ac:dyDescent="0.2">
      <c r="Q245" s="24"/>
      <c r="AD245" s="24"/>
      <c r="AQ245" s="24"/>
      <c r="BD245" s="24"/>
      <c r="BQ245" s="24"/>
    </row>
    <row r="246" spans="17:69" x14ac:dyDescent="0.2">
      <c r="Q246" s="24"/>
      <c r="AD246" s="24"/>
      <c r="AQ246" s="24"/>
      <c r="BD246" s="24"/>
      <c r="BQ246" s="24"/>
    </row>
    <row r="247" spans="17:69" x14ac:dyDescent="0.2">
      <c r="Q247" s="24"/>
      <c r="AD247" s="24"/>
      <c r="AQ247" s="24"/>
      <c r="BD247" s="24"/>
      <c r="BQ247" s="24"/>
    </row>
    <row r="248" spans="17:69" x14ac:dyDescent="0.2">
      <c r="Q248" s="24"/>
      <c r="AD248" s="24"/>
      <c r="AQ248" s="24"/>
      <c r="BD248" s="24"/>
      <c r="BQ248" s="24"/>
    </row>
    <row r="249" spans="17:69" x14ac:dyDescent="0.2">
      <c r="Q249" s="24"/>
      <c r="AD249" s="24"/>
      <c r="AQ249" s="24"/>
      <c r="BD249" s="24"/>
      <c r="BQ249" s="24"/>
    </row>
    <row r="250" spans="17:69" x14ac:dyDescent="0.2">
      <c r="Q250" s="24"/>
      <c r="AD250" s="24"/>
      <c r="AQ250" s="24"/>
      <c r="BD250" s="24"/>
      <c r="BQ250" s="24"/>
    </row>
    <row r="251" spans="17:69" x14ac:dyDescent="0.2">
      <c r="Q251" s="24"/>
      <c r="AD251" s="24"/>
      <c r="AQ251" s="24"/>
      <c r="BD251" s="24"/>
      <c r="BQ251" s="24"/>
    </row>
    <row r="252" spans="17:69" x14ac:dyDescent="0.2">
      <c r="Q252" s="24"/>
      <c r="AD252" s="24"/>
      <c r="AQ252" s="24"/>
      <c r="BD252" s="24"/>
      <c r="BQ252" s="24"/>
    </row>
    <row r="253" spans="17:69" x14ac:dyDescent="0.2">
      <c r="Q253" s="24"/>
      <c r="AD253" s="24"/>
      <c r="AQ253" s="24"/>
      <c r="BD253" s="24"/>
      <c r="BQ253" s="24"/>
    </row>
    <row r="254" spans="17:69" x14ac:dyDescent="0.2">
      <c r="Q254" s="24"/>
      <c r="AD254" s="24"/>
      <c r="AQ254" s="24"/>
      <c r="BD254" s="24"/>
      <c r="BQ254" s="24"/>
    </row>
    <row r="255" spans="17:69" x14ac:dyDescent="0.2">
      <c r="Q255" s="24"/>
      <c r="AD255" s="24"/>
      <c r="AQ255" s="24"/>
      <c r="BD255" s="24"/>
      <c r="BQ255" s="24"/>
    </row>
    <row r="256" spans="17:69" x14ac:dyDescent="0.2">
      <c r="Q256" s="24"/>
      <c r="AD256" s="24"/>
      <c r="AQ256" s="24"/>
      <c r="BD256" s="24"/>
      <c r="BQ256" s="24"/>
    </row>
    <row r="257" spans="17:69" x14ac:dyDescent="0.2">
      <c r="Q257" s="24"/>
      <c r="AD257" s="24"/>
      <c r="AQ257" s="24"/>
      <c r="BD257" s="24"/>
      <c r="BQ257" s="24"/>
    </row>
    <row r="258" spans="17:69" x14ac:dyDescent="0.2">
      <c r="Q258" s="24"/>
      <c r="AD258" s="24"/>
      <c r="AQ258" s="24"/>
      <c r="BD258" s="24"/>
      <c r="BQ258" s="24"/>
    </row>
    <row r="259" spans="17:69" x14ac:dyDescent="0.2">
      <c r="Q259" s="24"/>
      <c r="AD259" s="24"/>
      <c r="AQ259" s="24"/>
      <c r="BD259" s="24"/>
      <c r="BQ259" s="24"/>
    </row>
    <row r="260" spans="17:69" x14ac:dyDescent="0.2">
      <c r="Q260" s="24"/>
      <c r="AD260" s="24"/>
      <c r="AQ260" s="24"/>
      <c r="BD260" s="24"/>
      <c r="BQ260" s="24"/>
    </row>
    <row r="261" spans="17:69" x14ac:dyDescent="0.2">
      <c r="Q261" s="24"/>
      <c r="AD261" s="24"/>
      <c r="AQ261" s="24"/>
      <c r="BD261" s="24"/>
      <c r="BQ261" s="24"/>
    </row>
    <row r="262" spans="17:69" x14ac:dyDescent="0.2">
      <c r="Q262" s="24"/>
      <c r="AD262" s="24"/>
      <c r="AQ262" s="24"/>
      <c r="BD262" s="24"/>
      <c r="BQ262" s="24"/>
    </row>
    <row r="263" spans="17:69" x14ac:dyDescent="0.2">
      <c r="Q263" s="24"/>
      <c r="AD263" s="24"/>
      <c r="AQ263" s="24"/>
      <c r="BD263" s="24"/>
      <c r="BQ263" s="24"/>
    </row>
    <row r="264" spans="17:69" x14ac:dyDescent="0.2">
      <c r="Q264" s="24"/>
      <c r="AD264" s="24"/>
      <c r="AQ264" s="24"/>
      <c r="BD264" s="24"/>
      <c r="BQ264" s="24"/>
    </row>
    <row r="265" spans="17:69" x14ac:dyDescent="0.2">
      <c r="Q265" s="24"/>
      <c r="AD265" s="24"/>
      <c r="AQ265" s="24"/>
      <c r="BD265" s="24"/>
      <c r="BQ265" s="24"/>
    </row>
    <row r="266" spans="17:69" x14ac:dyDescent="0.2">
      <c r="Q266" s="24"/>
      <c r="AD266" s="24"/>
      <c r="AQ266" s="24"/>
      <c r="BQ266" s="24"/>
    </row>
    <row r="267" spans="17:69" x14ac:dyDescent="0.2">
      <c r="Q267" s="24"/>
      <c r="AD267" s="24"/>
      <c r="AQ267" s="24"/>
      <c r="BQ267" s="24"/>
    </row>
    <row r="268" spans="17:69" x14ac:dyDescent="0.2">
      <c r="Q268" s="24"/>
      <c r="AD268" s="24"/>
      <c r="AQ268" s="24"/>
      <c r="BQ268" s="24"/>
    </row>
    <row r="269" spans="17:69" x14ac:dyDescent="0.2">
      <c r="Q269" s="24"/>
      <c r="AD269" s="24"/>
      <c r="AQ269" s="24"/>
      <c r="BQ269" s="24"/>
    </row>
    <row r="270" spans="17:69" x14ac:dyDescent="0.2">
      <c r="Q270" s="24"/>
      <c r="AD270" s="24"/>
      <c r="AQ270" s="24"/>
      <c r="BQ270" s="24"/>
    </row>
    <row r="271" spans="17:69" x14ac:dyDescent="0.2">
      <c r="Q271" s="24"/>
      <c r="AD271" s="24"/>
      <c r="AQ271" s="24"/>
      <c r="BQ271" s="24"/>
    </row>
    <row r="272" spans="17:69" x14ac:dyDescent="0.2">
      <c r="Q272" s="24"/>
      <c r="AD272" s="24"/>
      <c r="AQ272" s="24"/>
      <c r="BQ272" s="24"/>
    </row>
    <row r="273" spans="17:69" x14ac:dyDescent="0.2">
      <c r="Q273" s="24"/>
      <c r="AD273" s="24"/>
      <c r="AQ273" s="24"/>
      <c r="BQ273" s="24"/>
    </row>
    <row r="274" spans="17:69" x14ac:dyDescent="0.2">
      <c r="AD274" s="24"/>
      <c r="AQ274" s="24"/>
      <c r="BQ274" s="24"/>
    </row>
    <row r="275" spans="17:69" x14ac:dyDescent="0.2">
      <c r="AD275" s="24"/>
      <c r="AQ275" s="24"/>
      <c r="BQ275" s="24"/>
    </row>
    <row r="276" spans="17:69" x14ac:dyDescent="0.2">
      <c r="AD276" s="24"/>
      <c r="AQ276" s="24"/>
      <c r="BQ276" s="24"/>
    </row>
    <row r="277" spans="17:69" x14ac:dyDescent="0.2">
      <c r="AD277" s="24"/>
      <c r="AQ277" s="24"/>
      <c r="BQ277" s="24"/>
    </row>
    <row r="278" spans="17:69" x14ac:dyDescent="0.2">
      <c r="AD278" s="24"/>
      <c r="AQ278" s="24"/>
      <c r="BQ278" s="24"/>
    </row>
    <row r="279" spans="17:69" x14ac:dyDescent="0.2">
      <c r="AD279" s="24"/>
      <c r="AQ279" s="24"/>
      <c r="BQ279" s="24"/>
    </row>
    <row r="280" spans="17:69" x14ac:dyDescent="0.2">
      <c r="AD280" s="24"/>
      <c r="AQ280" s="24"/>
      <c r="BQ280" s="24"/>
    </row>
    <row r="281" spans="17:69" x14ac:dyDescent="0.2">
      <c r="AD281" s="24"/>
      <c r="AQ281" s="24"/>
      <c r="BQ281" s="24"/>
    </row>
    <row r="282" spans="17:69" x14ac:dyDescent="0.2">
      <c r="AD282" s="24"/>
      <c r="AQ282" s="24"/>
      <c r="BQ282" s="24"/>
    </row>
    <row r="283" spans="17:69" x14ac:dyDescent="0.2">
      <c r="AD283" s="24"/>
      <c r="AQ283" s="24"/>
      <c r="BQ283" s="24"/>
    </row>
    <row r="284" spans="17:69" x14ac:dyDescent="0.2">
      <c r="AD284" s="24"/>
      <c r="AQ284" s="24"/>
      <c r="BQ284" s="24"/>
    </row>
    <row r="285" spans="17:69" x14ac:dyDescent="0.2">
      <c r="AD285" s="24"/>
      <c r="AQ285" s="24"/>
      <c r="BQ285" s="24"/>
    </row>
    <row r="286" spans="17:69" x14ac:dyDescent="0.2">
      <c r="AD286" s="24"/>
      <c r="AQ286" s="24"/>
      <c r="BQ286" s="24"/>
    </row>
    <row r="287" spans="17:69" x14ac:dyDescent="0.2">
      <c r="AD287" s="24"/>
      <c r="AQ287" s="24"/>
      <c r="BQ287" s="24"/>
    </row>
    <row r="288" spans="17:69" x14ac:dyDescent="0.2">
      <c r="AD288" s="24"/>
      <c r="AQ288" s="24"/>
      <c r="BQ288" s="24"/>
    </row>
    <row r="289" spans="30:69" x14ac:dyDescent="0.2">
      <c r="AD289" s="24"/>
      <c r="AQ289" s="24"/>
      <c r="BQ289" s="24"/>
    </row>
    <row r="290" spans="30:69" x14ac:dyDescent="0.2">
      <c r="AD290" s="24"/>
      <c r="AQ290" s="24"/>
      <c r="BQ290" s="24"/>
    </row>
    <row r="291" spans="30:69" x14ac:dyDescent="0.2">
      <c r="AD291" s="24"/>
      <c r="AQ291" s="24"/>
      <c r="BQ291" s="24"/>
    </row>
    <row r="292" spans="30:69" x14ac:dyDescent="0.2">
      <c r="AD292" s="24"/>
      <c r="AQ292" s="24"/>
      <c r="BQ292" s="24"/>
    </row>
    <row r="293" spans="30:69" x14ac:dyDescent="0.2">
      <c r="AD293" s="24"/>
      <c r="AQ293" s="24"/>
      <c r="BQ293" s="24"/>
    </row>
    <row r="294" spans="30:69" x14ac:dyDescent="0.2">
      <c r="AD294" s="24"/>
      <c r="AQ294" s="24"/>
      <c r="BQ294" s="24"/>
    </row>
    <row r="295" spans="30:69" x14ac:dyDescent="0.2">
      <c r="AD295" s="24"/>
      <c r="AQ295" s="24"/>
      <c r="BQ295" s="24"/>
    </row>
    <row r="296" spans="30:69" x14ac:dyDescent="0.2">
      <c r="AD296" s="24"/>
      <c r="AQ296" s="24"/>
      <c r="BQ296" s="24"/>
    </row>
    <row r="297" spans="30:69" x14ac:dyDescent="0.2">
      <c r="AD297" s="24"/>
      <c r="AQ297" s="24"/>
      <c r="BQ297" s="24"/>
    </row>
    <row r="298" spans="30:69" x14ac:dyDescent="0.2">
      <c r="AD298" s="24"/>
      <c r="AQ298" s="24"/>
      <c r="BQ298" s="24"/>
    </row>
    <row r="299" spans="30:69" x14ac:dyDescent="0.2">
      <c r="AD299" s="24"/>
      <c r="AQ299" s="24"/>
      <c r="BQ299" s="24"/>
    </row>
    <row r="300" spans="30:69" x14ac:dyDescent="0.2">
      <c r="AD300" s="24"/>
      <c r="AQ300" s="24"/>
      <c r="BQ300" s="24"/>
    </row>
    <row r="301" spans="30:69" x14ac:dyDescent="0.2">
      <c r="AD301" s="24"/>
      <c r="AQ301" s="24"/>
      <c r="BQ301" s="24"/>
    </row>
    <row r="302" spans="30:69" x14ac:dyDescent="0.2">
      <c r="AD302" s="24"/>
      <c r="AQ302" s="24"/>
      <c r="BQ302" s="24"/>
    </row>
    <row r="303" spans="30:69" x14ac:dyDescent="0.2">
      <c r="AD303" s="24"/>
      <c r="AQ303" s="24"/>
      <c r="BQ303" s="24"/>
    </row>
    <row r="304" spans="30:69" x14ac:dyDescent="0.2">
      <c r="AD304" s="24"/>
      <c r="AQ304" s="24"/>
      <c r="BQ304" s="24"/>
    </row>
    <row r="305" spans="30:69" x14ac:dyDescent="0.2">
      <c r="AD305" s="24"/>
      <c r="AQ305" s="24"/>
      <c r="BQ305" s="24"/>
    </row>
    <row r="306" spans="30:69" x14ac:dyDescent="0.2">
      <c r="AD306" s="24"/>
      <c r="AQ306" s="24"/>
      <c r="BQ306" s="24"/>
    </row>
    <row r="307" spans="30:69" x14ac:dyDescent="0.2">
      <c r="AD307" s="24"/>
      <c r="AQ307" s="24"/>
      <c r="BQ307" s="24"/>
    </row>
    <row r="308" spans="30:69" x14ac:dyDescent="0.2">
      <c r="AD308" s="24"/>
      <c r="AQ308" s="24"/>
      <c r="BQ308" s="24"/>
    </row>
    <row r="309" spans="30:69" x14ac:dyDescent="0.2">
      <c r="AD309" s="24"/>
      <c r="AQ309" s="24"/>
      <c r="BQ309" s="24"/>
    </row>
    <row r="310" spans="30:69" x14ac:dyDescent="0.2">
      <c r="AD310" s="24"/>
      <c r="AQ310" s="24"/>
      <c r="BQ310" s="24"/>
    </row>
    <row r="311" spans="30:69" x14ac:dyDescent="0.2">
      <c r="AD311" s="24"/>
      <c r="AQ311" s="24"/>
      <c r="BQ311" s="24"/>
    </row>
    <row r="312" spans="30:69" x14ac:dyDescent="0.2">
      <c r="AD312" s="24"/>
      <c r="AQ312" s="24"/>
      <c r="BQ312" s="24"/>
    </row>
    <row r="313" spans="30:69" x14ac:dyDescent="0.2">
      <c r="AD313" s="24"/>
      <c r="AQ313" s="24"/>
      <c r="BQ313" s="24"/>
    </row>
    <row r="314" spans="30:69" x14ac:dyDescent="0.2">
      <c r="AD314" s="24"/>
      <c r="AQ314" s="24"/>
      <c r="BQ314" s="24"/>
    </row>
    <row r="315" spans="30:69" x14ac:dyDescent="0.2">
      <c r="AD315" s="24"/>
      <c r="AQ315" s="24"/>
      <c r="BQ315" s="24"/>
    </row>
    <row r="316" spans="30:69" x14ac:dyDescent="0.2">
      <c r="AD316" s="24"/>
      <c r="AQ316" s="24"/>
      <c r="BQ316" s="24"/>
    </row>
    <row r="317" spans="30:69" x14ac:dyDescent="0.2">
      <c r="AD317" s="24"/>
      <c r="AQ317" s="24"/>
      <c r="BQ317" s="24"/>
    </row>
    <row r="318" spans="30:69" x14ac:dyDescent="0.2">
      <c r="AD318" s="24"/>
      <c r="AQ318" s="24"/>
      <c r="BQ318" s="24"/>
    </row>
    <row r="319" spans="30:69" x14ac:dyDescent="0.2">
      <c r="AD319" s="24"/>
      <c r="AQ319" s="24"/>
      <c r="BQ319" s="24"/>
    </row>
    <row r="320" spans="30:69" x14ac:dyDescent="0.2">
      <c r="AD320" s="24"/>
      <c r="AQ320" s="24"/>
      <c r="BQ320" s="24"/>
    </row>
    <row r="321" spans="30:69" x14ac:dyDescent="0.2">
      <c r="AD321" s="24"/>
      <c r="AQ321" s="24"/>
      <c r="BQ321" s="24"/>
    </row>
    <row r="322" spans="30:69" x14ac:dyDescent="0.2">
      <c r="AD322" s="24"/>
      <c r="AQ322" s="24"/>
      <c r="BQ322" s="24"/>
    </row>
    <row r="323" spans="30:69" x14ac:dyDescent="0.2">
      <c r="AD323" s="24"/>
      <c r="AQ323" s="24"/>
      <c r="BQ323" s="24"/>
    </row>
    <row r="324" spans="30:69" x14ac:dyDescent="0.2">
      <c r="AD324" s="24"/>
      <c r="AQ324" s="24"/>
      <c r="BQ324" s="24"/>
    </row>
    <row r="325" spans="30:69" x14ac:dyDescent="0.2">
      <c r="AD325" s="24"/>
      <c r="AQ325" s="24"/>
      <c r="BQ325" s="24"/>
    </row>
    <row r="326" spans="30:69" x14ac:dyDescent="0.2">
      <c r="AD326" s="24"/>
      <c r="AQ326" s="24"/>
      <c r="BQ326" s="24"/>
    </row>
    <row r="327" spans="30:69" x14ac:dyDescent="0.2">
      <c r="AD327" s="24"/>
      <c r="AQ327" s="24"/>
      <c r="BQ327" s="24"/>
    </row>
    <row r="328" spans="30:69" x14ac:dyDescent="0.2">
      <c r="AD328" s="24"/>
      <c r="AQ328" s="24"/>
      <c r="BQ328" s="24"/>
    </row>
    <row r="329" spans="30:69" x14ac:dyDescent="0.2">
      <c r="AD329" s="24"/>
      <c r="AQ329" s="24"/>
      <c r="BQ329" s="24"/>
    </row>
    <row r="330" spans="30:69" x14ac:dyDescent="0.2">
      <c r="AD330" s="24"/>
      <c r="AQ330" s="24"/>
    </row>
    <row r="331" spans="30:69" x14ac:dyDescent="0.2">
      <c r="AD331" s="24"/>
      <c r="AQ331" s="24"/>
    </row>
    <row r="332" spans="30:69" x14ac:dyDescent="0.2">
      <c r="AD332" s="24"/>
      <c r="AQ332" s="24"/>
    </row>
    <row r="333" spans="30:69" x14ac:dyDescent="0.2">
      <c r="AD333" s="24"/>
      <c r="AQ333" s="24"/>
    </row>
    <row r="334" spans="30:69" x14ac:dyDescent="0.2">
      <c r="AD334" s="24"/>
      <c r="AQ334" s="24"/>
    </row>
    <row r="335" spans="30:69" x14ac:dyDescent="0.2">
      <c r="AD335" s="24"/>
      <c r="AQ335" s="24"/>
    </row>
    <row r="336" spans="30:69" x14ac:dyDescent="0.2">
      <c r="AD336" s="24"/>
      <c r="AQ336" s="24"/>
    </row>
    <row r="337" spans="30:43" x14ac:dyDescent="0.2">
      <c r="AD337" s="24"/>
      <c r="AQ337" s="24"/>
    </row>
    <row r="338" spans="30:43" x14ac:dyDescent="0.2">
      <c r="AD338" s="24"/>
      <c r="AQ338" s="24"/>
    </row>
    <row r="339" spans="30:43" x14ac:dyDescent="0.2">
      <c r="AD339" s="24"/>
      <c r="AQ339" s="24"/>
    </row>
    <row r="340" spans="30:43" x14ac:dyDescent="0.2">
      <c r="AD340" s="24"/>
      <c r="AQ340" s="24"/>
    </row>
    <row r="341" spans="30:43" x14ac:dyDescent="0.2">
      <c r="AD341" s="24"/>
      <c r="AQ341" s="24"/>
    </row>
    <row r="342" spans="30:43" x14ac:dyDescent="0.2">
      <c r="AD342" s="24"/>
      <c r="AQ342" s="24"/>
    </row>
    <row r="343" spans="30:43" x14ac:dyDescent="0.2">
      <c r="AD343" s="24"/>
      <c r="AQ343" s="24"/>
    </row>
    <row r="344" spans="30:43" x14ac:dyDescent="0.2">
      <c r="AD344" s="24"/>
      <c r="AQ344" s="24"/>
    </row>
    <row r="345" spans="30:43" x14ac:dyDescent="0.2">
      <c r="AD345" s="24"/>
      <c r="AQ345" s="24"/>
    </row>
    <row r="346" spans="30:43" x14ac:dyDescent="0.2">
      <c r="AD346" s="24"/>
      <c r="AQ346" s="24"/>
    </row>
    <row r="347" spans="30:43" x14ac:dyDescent="0.2">
      <c r="AD347" s="24"/>
      <c r="AQ347" s="24"/>
    </row>
    <row r="348" spans="30:43" x14ac:dyDescent="0.2">
      <c r="AD348" s="24"/>
      <c r="AQ348" s="24"/>
    </row>
    <row r="349" spans="30:43" x14ac:dyDescent="0.2">
      <c r="AD349" s="24"/>
      <c r="AQ349" s="24"/>
    </row>
    <row r="350" spans="30:43" x14ac:dyDescent="0.2">
      <c r="AD350" s="24"/>
      <c r="AQ350" s="24"/>
    </row>
    <row r="351" spans="30:43" x14ac:dyDescent="0.2">
      <c r="AD351" s="24"/>
      <c r="AQ351" s="24"/>
    </row>
    <row r="352" spans="30:43" x14ac:dyDescent="0.2">
      <c r="AD352" s="24"/>
      <c r="AQ352" s="24"/>
    </row>
    <row r="353" spans="30:43" x14ac:dyDescent="0.2">
      <c r="AD353" s="24"/>
      <c r="AQ353" s="24"/>
    </row>
    <row r="354" spans="30:43" x14ac:dyDescent="0.2">
      <c r="AD354" s="24"/>
      <c r="AQ354" s="24"/>
    </row>
    <row r="355" spans="30:43" x14ac:dyDescent="0.2">
      <c r="AD355" s="24"/>
      <c r="AQ355" s="24"/>
    </row>
    <row r="356" spans="30:43" x14ac:dyDescent="0.2">
      <c r="AD356" s="24"/>
      <c r="AQ356" s="24"/>
    </row>
    <row r="357" spans="30:43" x14ac:dyDescent="0.2">
      <c r="AD357" s="24"/>
      <c r="AQ357" s="24"/>
    </row>
    <row r="358" spans="30:43" x14ac:dyDescent="0.2">
      <c r="AD358" s="24"/>
      <c r="AQ358" s="24"/>
    </row>
    <row r="359" spans="30:43" x14ac:dyDescent="0.2">
      <c r="AD359" s="24"/>
      <c r="AQ359" s="24"/>
    </row>
    <row r="360" spans="30:43" x14ac:dyDescent="0.2">
      <c r="AD360" s="24"/>
      <c r="AQ360" s="24"/>
    </row>
    <row r="361" spans="30:43" x14ac:dyDescent="0.2">
      <c r="AD361" s="24"/>
      <c r="AQ361" s="24"/>
    </row>
    <row r="362" spans="30:43" x14ac:dyDescent="0.2">
      <c r="AD362" s="24"/>
      <c r="AQ362" s="24"/>
    </row>
    <row r="363" spans="30:43" x14ac:dyDescent="0.2">
      <c r="AD363" s="24"/>
      <c r="AQ363" s="24"/>
    </row>
    <row r="364" spans="30:43" x14ac:dyDescent="0.2">
      <c r="AD364" s="24"/>
    </row>
    <row r="365" spans="30:43" x14ac:dyDescent="0.2">
      <c r="AD365" s="24"/>
    </row>
    <row r="366" spans="30:43" x14ac:dyDescent="0.2">
      <c r="AD366" s="24"/>
    </row>
    <row r="367" spans="30:43" x14ac:dyDescent="0.2">
      <c r="AD367" s="24"/>
    </row>
    <row r="368" spans="30:43" x14ac:dyDescent="0.2">
      <c r="AD368" s="24"/>
    </row>
    <row r="369" spans="30:30" x14ac:dyDescent="0.2">
      <c r="AD369" s="24"/>
    </row>
    <row r="370" spans="30:30" x14ac:dyDescent="0.2">
      <c r="AD370" s="24"/>
    </row>
    <row r="371" spans="30:30" x14ac:dyDescent="0.2">
      <c r="AD371" s="24"/>
    </row>
    <row r="372" spans="30:30" x14ac:dyDescent="0.2">
      <c r="AD372" s="24"/>
    </row>
    <row r="373" spans="30:30" x14ac:dyDescent="0.2">
      <c r="AD373" s="24"/>
    </row>
    <row r="374" spans="30:30" x14ac:dyDescent="0.2">
      <c r="AD374" s="24"/>
    </row>
    <row r="375" spans="30:30" x14ac:dyDescent="0.2">
      <c r="AD375" s="24"/>
    </row>
    <row r="376" spans="30:30" x14ac:dyDescent="0.2">
      <c r="AD376" s="24"/>
    </row>
    <row r="377" spans="30:30" x14ac:dyDescent="0.2">
      <c r="AD377" s="24"/>
    </row>
    <row r="378" spans="30:30" x14ac:dyDescent="0.2">
      <c r="AD378" s="24"/>
    </row>
    <row r="379" spans="30:30" x14ac:dyDescent="0.2">
      <c r="AD379" s="24"/>
    </row>
    <row r="380" spans="30:30" x14ac:dyDescent="0.2">
      <c r="AD380" s="24"/>
    </row>
    <row r="381" spans="30:30" x14ac:dyDescent="0.2">
      <c r="AD381" s="24"/>
    </row>
    <row r="382" spans="30:30" x14ac:dyDescent="0.2">
      <c r="AD382" s="24"/>
    </row>
    <row r="383" spans="30:30" x14ac:dyDescent="0.2">
      <c r="AD383" s="24"/>
    </row>
    <row r="384" spans="30:30" x14ac:dyDescent="0.2">
      <c r="AD384" s="24"/>
    </row>
    <row r="385" spans="30:30" x14ac:dyDescent="0.2">
      <c r="AD385" s="24"/>
    </row>
    <row r="386" spans="30:30" x14ac:dyDescent="0.2">
      <c r="AD386" s="24"/>
    </row>
    <row r="387" spans="30:30" x14ac:dyDescent="0.2">
      <c r="AD387" s="24"/>
    </row>
    <row r="388" spans="30:30" x14ac:dyDescent="0.2">
      <c r="AD388" s="24"/>
    </row>
    <row r="389" spans="30:30" x14ac:dyDescent="0.2">
      <c r="AD389" s="24"/>
    </row>
    <row r="390" spans="30:30" x14ac:dyDescent="0.2">
      <c r="AD390" s="24"/>
    </row>
    <row r="391" spans="30:30" x14ac:dyDescent="0.2">
      <c r="AD391" s="24"/>
    </row>
    <row r="392" spans="30:30" x14ac:dyDescent="0.2">
      <c r="AD392" s="24"/>
    </row>
    <row r="393" spans="30:30" x14ac:dyDescent="0.2">
      <c r="AD393" s="24"/>
    </row>
    <row r="394" spans="30:30" x14ac:dyDescent="0.2">
      <c r="AD394" s="24"/>
    </row>
    <row r="395" spans="30:30" x14ac:dyDescent="0.2">
      <c r="AD395" s="24"/>
    </row>
    <row r="396" spans="30:30" x14ac:dyDescent="0.2">
      <c r="AD396" s="24"/>
    </row>
    <row r="397" spans="30:30" x14ac:dyDescent="0.2">
      <c r="AD397" s="24"/>
    </row>
    <row r="398" spans="30:30" x14ac:dyDescent="0.2">
      <c r="AD398" s="24"/>
    </row>
    <row r="399" spans="30:30" x14ac:dyDescent="0.2">
      <c r="AD399" s="24"/>
    </row>
    <row r="400" spans="30:30" x14ac:dyDescent="0.2">
      <c r="AD400" s="24"/>
    </row>
    <row r="401" spans="30:30" x14ac:dyDescent="0.2">
      <c r="AD401" s="24"/>
    </row>
    <row r="402" spans="30:30" x14ac:dyDescent="0.2">
      <c r="AD402" s="24"/>
    </row>
    <row r="403" spans="30:30" x14ac:dyDescent="0.2">
      <c r="AD403" s="24"/>
    </row>
    <row r="404" spans="30:30" x14ac:dyDescent="0.2">
      <c r="AD404" s="24"/>
    </row>
    <row r="405" spans="30:30" x14ac:dyDescent="0.2">
      <c r="AD405" s="24"/>
    </row>
    <row r="406" spans="30:30" x14ac:dyDescent="0.2">
      <c r="AD406" s="24"/>
    </row>
    <row r="407" spans="30:30" x14ac:dyDescent="0.2">
      <c r="AD407" s="24"/>
    </row>
    <row r="408" spans="30:30" x14ac:dyDescent="0.2">
      <c r="AD408" s="24"/>
    </row>
    <row r="409" spans="30:30" x14ac:dyDescent="0.2">
      <c r="AD409" s="24"/>
    </row>
    <row r="410" spans="30:30" x14ac:dyDescent="0.2">
      <c r="AD410" s="24"/>
    </row>
    <row r="411" spans="30:30" x14ac:dyDescent="0.2">
      <c r="AD411" s="24"/>
    </row>
    <row r="412" spans="30:30" x14ac:dyDescent="0.2">
      <c r="AD412" s="24"/>
    </row>
    <row r="413" spans="30:30" x14ac:dyDescent="0.2">
      <c r="AD413" s="24"/>
    </row>
    <row r="414" spans="30:30" x14ac:dyDescent="0.2">
      <c r="AD414" s="24"/>
    </row>
    <row r="415" spans="30:30" x14ac:dyDescent="0.2">
      <c r="AD415" s="24"/>
    </row>
    <row r="416" spans="30:30" x14ac:dyDescent="0.2">
      <c r="AD416" s="24"/>
    </row>
    <row r="417" spans="30:30" x14ac:dyDescent="0.2">
      <c r="AD417" s="24"/>
    </row>
    <row r="418" spans="30:30" x14ac:dyDescent="0.2">
      <c r="AD418" s="24"/>
    </row>
    <row r="419" spans="30:30" x14ac:dyDescent="0.2">
      <c r="AD419" s="24"/>
    </row>
    <row r="420" spans="30:30" x14ac:dyDescent="0.2">
      <c r="AD420" s="24"/>
    </row>
    <row r="421" spans="30:30" x14ac:dyDescent="0.2">
      <c r="AD421" s="24"/>
    </row>
    <row r="422" spans="30:30" x14ac:dyDescent="0.2">
      <c r="AD422" s="24"/>
    </row>
    <row r="423" spans="30:30" x14ac:dyDescent="0.2">
      <c r="AD423" s="24"/>
    </row>
    <row r="424" spans="30:30" x14ac:dyDescent="0.2">
      <c r="AD424" s="24"/>
    </row>
    <row r="425" spans="30:30" x14ac:dyDescent="0.2">
      <c r="AD425" s="24"/>
    </row>
    <row r="426" spans="30:30" x14ac:dyDescent="0.2">
      <c r="AD426" s="24"/>
    </row>
    <row r="427" spans="30:30" x14ac:dyDescent="0.2">
      <c r="AD427" s="24"/>
    </row>
    <row r="428" spans="30:30" x14ac:dyDescent="0.2">
      <c r="AD428" s="24"/>
    </row>
    <row r="429" spans="30:30" x14ac:dyDescent="0.2">
      <c r="AD429" s="24"/>
    </row>
    <row r="430" spans="30:30" x14ac:dyDescent="0.2">
      <c r="AD430" s="24"/>
    </row>
    <row r="431" spans="30:30" x14ac:dyDescent="0.2">
      <c r="AD431" s="24"/>
    </row>
    <row r="432" spans="30:30" x14ac:dyDescent="0.2">
      <c r="AD432" s="24"/>
    </row>
    <row r="433" spans="30:30" x14ac:dyDescent="0.2">
      <c r="AD433" s="24"/>
    </row>
    <row r="434" spans="30:30" x14ac:dyDescent="0.2">
      <c r="AD434" s="24"/>
    </row>
    <row r="435" spans="30:30" x14ac:dyDescent="0.2">
      <c r="AD435" s="24"/>
    </row>
    <row r="436" spans="30:30" x14ac:dyDescent="0.2">
      <c r="AD436" s="24"/>
    </row>
    <row r="437" spans="30:30" x14ac:dyDescent="0.2">
      <c r="AD437" s="24"/>
    </row>
    <row r="438" spans="30:30" x14ac:dyDescent="0.2">
      <c r="AD438" s="24"/>
    </row>
    <row r="439" spans="30:30" x14ac:dyDescent="0.2">
      <c r="AD439" s="24"/>
    </row>
    <row r="440" spans="30:30" x14ac:dyDescent="0.2">
      <c r="AD440" s="24"/>
    </row>
    <row r="441" spans="30:30" x14ac:dyDescent="0.2">
      <c r="AD441" s="24"/>
    </row>
    <row r="442" spans="30:30" x14ac:dyDescent="0.2">
      <c r="AD442" s="24"/>
    </row>
    <row r="443" spans="30:30" x14ac:dyDescent="0.2">
      <c r="AD443" s="24"/>
    </row>
    <row r="444" spans="30:30" x14ac:dyDescent="0.2">
      <c r="AD444" s="24"/>
    </row>
    <row r="445" spans="30:30" x14ac:dyDescent="0.2">
      <c r="AD445" s="24"/>
    </row>
    <row r="446" spans="30:30" x14ac:dyDescent="0.2">
      <c r="AD446" s="24"/>
    </row>
    <row r="447" spans="30:30" x14ac:dyDescent="0.2">
      <c r="AD447" s="24"/>
    </row>
    <row r="448" spans="30:30" x14ac:dyDescent="0.2">
      <c r="AD448" s="24"/>
    </row>
    <row r="449" spans="30:30" x14ac:dyDescent="0.2">
      <c r="AD449" s="24"/>
    </row>
    <row r="450" spans="30:30" x14ac:dyDescent="0.2">
      <c r="AD450" s="24"/>
    </row>
    <row r="451" spans="30:30" x14ac:dyDescent="0.2">
      <c r="AD451" s="24"/>
    </row>
    <row r="452" spans="30:30" x14ac:dyDescent="0.2">
      <c r="AD452" s="24"/>
    </row>
    <row r="453" spans="30:30" x14ac:dyDescent="0.2">
      <c r="AD453" s="24"/>
    </row>
    <row r="454" spans="30:30" x14ac:dyDescent="0.2">
      <c r="AD454" s="24"/>
    </row>
    <row r="455" spans="30:30" x14ac:dyDescent="0.2">
      <c r="AD455" s="24"/>
    </row>
    <row r="456" spans="30:30" x14ac:dyDescent="0.2">
      <c r="AD456" s="24"/>
    </row>
    <row r="457" spans="30:30" x14ac:dyDescent="0.2">
      <c r="AD457" s="24"/>
    </row>
    <row r="458" spans="30:30" x14ac:dyDescent="0.2">
      <c r="AD458" s="24"/>
    </row>
    <row r="459" spans="30:30" x14ac:dyDescent="0.2">
      <c r="AD459" s="24"/>
    </row>
    <row r="460" spans="30:30" x14ac:dyDescent="0.2">
      <c r="AD460" s="24"/>
    </row>
    <row r="461" spans="30:30" x14ac:dyDescent="0.2">
      <c r="AD461" s="24"/>
    </row>
    <row r="462" spans="30:30" x14ac:dyDescent="0.2">
      <c r="AD462" s="24"/>
    </row>
    <row r="463" spans="30:30" x14ac:dyDescent="0.2">
      <c r="AD463" s="24"/>
    </row>
    <row r="464" spans="30:30" x14ac:dyDescent="0.2">
      <c r="AD464" s="24"/>
    </row>
    <row r="465" spans="30:30" x14ac:dyDescent="0.2">
      <c r="AD465" s="24"/>
    </row>
    <row r="466" spans="30:30" x14ac:dyDescent="0.2">
      <c r="AD466" s="24"/>
    </row>
    <row r="467" spans="30:30" x14ac:dyDescent="0.2">
      <c r="AD467" s="24"/>
    </row>
    <row r="468" spans="30:30" x14ac:dyDescent="0.2">
      <c r="AD468" s="24"/>
    </row>
    <row r="469" spans="30:30" x14ac:dyDescent="0.2">
      <c r="AD469" s="24"/>
    </row>
    <row r="470" spans="30:30" x14ac:dyDescent="0.2">
      <c r="AD470" s="24"/>
    </row>
    <row r="471" spans="30:30" x14ac:dyDescent="0.2">
      <c r="AD471" s="24"/>
    </row>
    <row r="472" spans="30:30" x14ac:dyDescent="0.2">
      <c r="AD472" s="24"/>
    </row>
    <row r="473" spans="30:30" x14ac:dyDescent="0.2">
      <c r="AD473" s="24"/>
    </row>
    <row r="474" spans="30:30" x14ac:dyDescent="0.2">
      <c r="AD474" s="24"/>
    </row>
    <row r="475" spans="30:30" x14ac:dyDescent="0.2">
      <c r="AD475" s="24"/>
    </row>
    <row r="476" spans="30:30" x14ac:dyDescent="0.2">
      <c r="AD476" s="24"/>
    </row>
    <row r="477" spans="30:30" x14ac:dyDescent="0.2">
      <c r="AD477" s="24"/>
    </row>
    <row r="478" spans="30:30" x14ac:dyDescent="0.2">
      <c r="AD478" s="24"/>
    </row>
    <row r="479" spans="30:30" x14ac:dyDescent="0.2">
      <c r="AD479" s="24"/>
    </row>
    <row r="480" spans="30:30" x14ac:dyDescent="0.2">
      <c r="AD480" s="24"/>
    </row>
    <row r="481" spans="30:30" x14ac:dyDescent="0.2">
      <c r="AD481" s="24"/>
    </row>
    <row r="482" spans="30:30" x14ac:dyDescent="0.2">
      <c r="AD482" s="24"/>
    </row>
    <row r="483" spans="30:30" x14ac:dyDescent="0.2">
      <c r="AD483" s="24"/>
    </row>
    <row r="484" spans="30:30" x14ac:dyDescent="0.2">
      <c r="AD484" s="24"/>
    </row>
    <row r="485" spans="30:30" x14ac:dyDescent="0.2">
      <c r="AD485" s="24"/>
    </row>
    <row r="486" spans="30:30" x14ac:dyDescent="0.2">
      <c r="AD486" s="24"/>
    </row>
    <row r="487" spans="30:30" x14ac:dyDescent="0.2">
      <c r="AD487" s="24"/>
    </row>
    <row r="488" spans="30:30" x14ac:dyDescent="0.2">
      <c r="AD488" s="24"/>
    </row>
    <row r="489" spans="30:30" x14ac:dyDescent="0.2">
      <c r="AD489" s="24"/>
    </row>
    <row r="490" spans="30:30" x14ac:dyDescent="0.2">
      <c r="AD490" s="24"/>
    </row>
    <row r="491" spans="30:30" x14ac:dyDescent="0.2">
      <c r="AD491" s="24"/>
    </row>
    <row r="492" spans="30:30" x14ac:dyDescent="0.2">
      <c r="AD492" s="24"/>
    </row>
    <row r="493" spans="30:30" x14ac:dyDescent="0.2">
      <c r="AD493" s="24"/>
    </row>
    <row r="494" spans="30:30" x14ac:dyDescent="0.2">
      <c r="AD494" s="24"/>
    </row>
    <row r="495" spans="30:30" x14ac:dyDescent="0.2">
      <c r="AD495" s="24"/>
    </row>
    <row r="496" spans="30:30" x14ac:dyDescent="0.2">
      <c r="AD496" s="24"/>
    </row>
    <row r="497" spans="30:30" x14ac:dyDescent="0.2">
      <c r="AD497" s="24"/>
    </row>
    <row r="498" spans="30:30" x14ac:dyDescent="0.2">
      <c r="AD498" s="24"/>
    </row>
    <row r="499" spans="30:30" x14ac:dyDescent="0.2">
      <c r="AD499" s="24"/>
    </row>
    <row r="500" spans="30:30" x14ac:dyDescent="0.2">
      <c r="AD500" s="24"/>
    </row>
    <row r="501" spans="30:30" x14ac:dyDescent="0.2">
      <c r="AD501" s="24"/>
    </row>
    <row r="502" spans="30:30" x14ac:dyDescent="0.2">
      <c r="AD502" s="24"/>
    </row>
    <row r="503" spans="30:30" x14ac:dyDescent="0.2">
      <c r="AD503" s="24"/>
    </row>
    <row r="504" spans="30:30" x14ac:dyDescent="0.2">
      <c r="AD504" s="24"/>
    </row>
    <row r="505" spans="30:30" x14ac:dyDescent="0.2">
      <c r="AD505" s="24"/>
    </row>
    <row r="506" spans="30:30" x14ac:dyDescent="0.2">
      <c r="AD506" s="24"/>
    </row>
    <row r="507" spans="30:30" x14ac:dyDescent="0.2">
      <c r="AD507" s="24"/>
    </row>
    <row r="508" spans="30:30" x14ac:dyDescent="0.2">
      <c r="AD508" s="24"/>
    </row>
    <row r="509" spans="30:30" x14ac:dyDescent="0.2">
      <c r="AD509" s="24"/>
    </row>
    <row r="510" spans="30:30" x14ac:dyDescent="0.2">
      <c r="AD510" s="24"/>
    </row>
    <row r="511" spans="30:30" x14ac:dyDescent="0.2">
      <c r="AD511" s="24"/>
    </row>
    <row r="512" spans="30:30" x14ac:dyDescent="0.2">
      <c r="AD512" s="24"/>
    </row>
    <row r="513" spans="30:30" x14ac:dyDescent="0.2">
      <c r="AD513" s="24"/>
    </row>
    <row r="514" spans="30:30" x14ac:dyDescent="0.2">
      <c r="AD514" s="24"/>
    </row>
    <row r="515" spans="30:30" x14ac:dyDescent="0.2">
      <c r="AD515" s="24"/>
    </row>
    <row r="516" spans="30:30" x14ac:dyDescent="0.2">
      <c r="AD516" s="24"/>
    </row>
    <row r="517" spans="30:30" x14ac:dyDescent="0.2">
      <c r="AD517" s="24"/>
    </row>
    <row r="518" spans="30:30" x14ac:dyDescent="0.2">
      <c r="AD518" s="24"/>
    </row>
    <row r="519" spans="30:30" x14ac:dyDescent="0.2">
      <c r="AD519" s="24"/>
    </row>
    <row r="520" spans="30:30" x14ac:dyDescent="0.2">
      <c r="AD520" s="24"/>
    </row>
    <row r="521" spans="30:30" x14ac:dyDescent="0.2">
      <c r="AD521" s="24"/>
    </row>
    <row r="522" spans="30:30" x14ac:dyDescent="0.2">
      <c r="AD522" s="24"/>
    </row>
    <row r="523" spans="30:30" x14ac:dyDescent="0.2">
      <c r="AD523" s="24"/>
    </row>
    <row r="524" spans="30:30" x14ac:dyDescent="0.2">
      <c r="AD524" s="24"/>
    </row>
    <row r="525" spans="30:30" x14ac:dyDescent="0.2">
      <c r="AD525" s="24"/>
    </row>
    <row r="526" spans="30:30" x14ac:dyDescent="0.2">
      <c r="AD526" s="24"/>
    </row>
    <row r="527" spans="30:30" x14ac:dyDescent="0.2">
      <c r="AD527" s="24"/>
    </row>
    <row r="528" spans="30:30" x14ac:dyDescent="0.2">
      <c r="AD528" s="24"/>
    </row>
    <row r="529" spans="30:30" x14ac:dyDescent="0.2">
      <c r="AD529" s="24"/>
    </row>
    <row r="530" spans="30:30" x14ac:dyDescent="0.2">
      <c r="AD530" s="24"/>
    </row>
    <row r="531" spans="30:30" x14ac:dyDescent="0.2">
      <c r="AD531" s="24"/>
    </row>
    <row r="532" spans="30:30" x14ac:dyDescent="0.2">
      <c r="AD532" s="24"/>
    </row>
    <row r="533" spans="30:30" x14ac:dyDescent="0.2">
      <c r="AD533" s="24"/>
    </row>
    <row r="534" spans="30:30" x14ac:dyDescent="0.2">
      <c r="AD534" s="24"/>
    </row>
    <row r="535" spans="30:30" x14ac:dyDescent="0.2">
      <c r="AD535" s="24"/>
    </row>
    <row r="536" spans="30:30" x14ac:dyDescent="0.2">
      <c r="AD536" s="24"/>
    </row>
    <row r="537" spans="30:30" x14ac:dyDescent="0.2">
      <c r="AD537" s="24"/>
    </row>
    <row r="538" spans="30:30" x14ac:dyDescent="0.2">
      <c r="AD538" s="24"/>
    </row>
    <row r="539" spans="30:30" x14ac:dyDescent="0.2">
      <c r="AD539" s="24"/>
    </row>
    <row r="540" spans="30:30" x14ac:dyDescent="0.2">
      <c r="AD540" s="24"/>
    </row>
    <row r="541" spans="30:30" x14ac:dyDescent="0.2">
      <c r="AD541" s="24"/>
    </row>
    <row r="542" spans="30:30" x14ac:dyDescent="0.2">
      <c r="AD542" s="24"/>
    </row>
    <row r="543" spans="30:30" x14ac:dyDescent="0.2">
      <c r="AD543" s="24"/>
    </row>
    <row r="544" spans="30:30" x14ac:dyDescent="0.2">
      <c r="AD544" s="24"/>
    </row>
    <row r="545" spans="30:30" x14ac:dyDescent="0.2">
      <c r="AD545" s="24"/>
    </row>
    <row r="546" spans="30:30" x14ac:dyDescent="0.2">
      <c r="AD546" s="24"/>
    </row>
    <row r="547" spans="30:30" x14ac:dyDescent="0.2">
      <c r="AD547" s="24"/>
    </row>
    <row r="548" spans="30:30" x14ac:dyDescent="0.2">
      <c r="AD548" s="24"/>
    </row>
    <row r="549" spans="30:30" x14ac:dyDescent="0.2">
      <c r="AD549" s="24"/>
    </row>
    <row r="550" spans="30:30" x14ac:dyDescent="0.2">
      <c r="AD550" s="24"/>
    </row>
    <row r="551" spans="30:30" x14ac:dyDescent="0.2">
      <c r="AD551" s="24"/>
    </row>
    <row r="552" spans="30:30" x14ac:dyDescent="0.2">
      <c r="AD552" s="24"/>
    </row>
    <row r="553" spans="30:30" x14ac:dyDescent="0.2">
      <c r="AD553" s="24"/>
    </row>
    <row r="554" spans="30:30" x14ac:dyDescent="0.2">
      <c r="AD554" s="24"/>
    </row>
    <row r="555" spans="30:30" x14ac:dyDescent="0.2">
      <c r="AD555" s="24"/>
    </row>
    <row r="556" spans="30:30" x14ac:dyDescent="0.2">
      <c r="AD556" s="24"/>
    </row>
    <row r="557" spans="30:30" x14ac:dyDescent="0.2">
      <c r="AD557" s="24"/>
    </row>
    <row r="558" spans="30:30" x14ac:dyDescent="0.2">
      <c r="AD558" s="24"/>
    </row>
    <row r="559" spans="30:30" x14ac:dyDescent="0.2">
      <c r="AD559" s="24"/>
    </row>
    <row r="560" spans="30:30" x14ac:dyDescent="0.2">
      <c r="AD560" s="24"/>
    </row>
    <row r="561" spans="30:30" x14ac:dyDescent="0.2">
      <c r="AD561" s="24"/>
    </row>
    <row r="562" spans="30:30" x14ac:dyDescent="0.2">
      <c r="AD562" s="24"/>
    </row>
    <row r="563" spans="30:30" x14ac:dyDescent="0.2">
      <c r="AD563" s="24"/>
    </row>
    <row r="564" spans="30:30" x14ac:dyDescent="0.2">
      <c r="AD564" s="24"/>
    </row>
    <row r="565" spans="30:30" x14ac:dyDescent="0.2">
      <c r="AD565" s="24"/>
    </row>
    <row r="566" spans="30:30" x14ac:dyDescent="0.2">
      <c r="AD566" s="24"/>
    </row>
    <row r="567" spans="30:30" x14ac:dyDescent="0.2">
      <c r="AD567" s="24"/>
    </row>
    <row r="568" spans="30:30" x14ac:dyDescent="0.2">
      <c r="AD568" s="24"/>
    </row>
    <row r="569" spans="30:30" x14ac:dyDescent="0.2">
      <c r="AD569" s="24"/>
    </row>
    <row r="570" spans="30:30" x14ac:dyDescent="0.2">
      <c r="AD570" s="24"/>
    </row>
    <row r="571" spans="30:30" x14ac:dyDescent="0.2">
      <c r="AD571" s="24"/>
    </row>
    <row r="572" spans="30:30" x14ac:dyDescent="0.2">
      <c r="AD572" s="24"/>
    </row>
    <row r="573" spans="30:30" x14ac:dyDescent="0.2">
      <c r="AD573" s="24"/>
    </row>
    <row r="574" spans="30:30" x14ac:dyDescent="0.2">
      <c r="AD574" s="24"/>
    </row>
    <row r="575" spans="30:30" x14ac:dyDescent="0.2">
      <c r="AD575" s="24"/>
    </row>
    <row r="576" spans="30:30" x14ac:dyDescent="0.2">
      <c r="AD576" s="24"/>
    </row>
    <row r="577" spans="30:30" x14ac:dyDescent="0.2">
      <c r="AD577" s="24"/>
    </row>
    <row r="578" spans="30:30" x14ac:dyDescent="0.2">
      <c r="AD578" s="24"/>
    </row>
    <row r="579" spans="30:30" x14ac:dyDescent="0.2">
      <c r="AD579" s="24"/>
    </row>
    <row r="580" spans="30:30" x14ac:dyDescent="0.2">
      <c r="AD580" s="24"/>
    </row>
    <row r="581" spans="30:30" x14ac:dyDescent="0.2">
      <c r="AD581" s="24"/>
    </row>
    <row r="582" spans="30:30" x14ac:dyDescent="0.2">
      <c r="AD582" s="24"/>
    </row>
    <row r="583" spans="30:30" x14ac:dyDescent="0.2">
      <c r="AD583" s="24"/>
    </row>
    <row r="584" spans="30:30" x14ac:dyDescent="0.2">
      <c r="AD584" s="24"/>
    </row>
    <row r="585" spans="30:30" x14ac:dyDescent="0.2">
      <c r="AD585" s="24"/>
    </row>
    <row r="586" spans="30:30" x14ac:dyDescent="0.2">
      <c r="AD586" s="24"/>
    </row>
    <row r="587" spans="30:30" x14ac:dyDescent="0.2">
      <c r="AD587" s="24"/>
    </row>
    <row r="588" spans="30:30" x14ac:dyDescent="0.2">
      <c r="AD588" s="24"/>
    </row>
    <row r="589" spans="30:30" x14ac:dyDescent="0.2">
      <c r="AD589" s="24"/>
    </row>
    <row r="590" spans="30:30" x14ac:dyDescent="0.2">
      <c r="AD590" s="24"/>
    </row>
    <row r="591" spans="30:30" x14ac:dyDescent="0.2">
      <c r="AD591" s="24"/>
    </row>
    <row r="592" spans="30:30" x14ac:dyDescent="0.2">
      <c r="AD592" s="24"/>
    </row>
    <row r="593" spans="30:30" x14ac:dyDescent="0.2">
      <c r="AD593" s="24"/>
    </row>
    <row r="594" spans="30:30" x14ac:dyDescent="0.2">
      <c r="AD594" s="24"/>
    </row>
    <row r="595" spans="30:30" x14ac:dyDescent="0.2">
      <c r="AD595" s="24"/>
    </row>
    <row r="596" spans="30:30" x14ac:dyDescent="0.2">
      <c r="AD596" s="24"/>
    </row>
    <row r="597" spans="30:30" x14ac:dyDescent="0.2">
      <c r="AD597" s="24"/>
    </row>
    <row r="598" spans="30:30" x14ac:dyDescent="0.2">
      <c r="AD598" s="24"/>
    </row>
    <row r="599" spans="30:30" x14ac:dyDescent="0.2">
      <c r="AD599" s="24"/>
    </row>
    <row r="600" spans="30:30" x14ac:dyDescent="0.2">
      <c r="AD600" s="24"/>
    </row>
    <row r="601" spans="30:30" x14ac:dyDescent="0.2">
      <c r="AD601" s="24"/>
    </row>
    <row r="602" spans="30:30" x14ac:dyDescent="0.2">
      <c r="AD602" s="24"/>
    </row>
    <row r="603" spans="30:30" x14ac:dyDescent="0.2">
      <c r="AD603" s="24"/>
    </row>
    <row r="604" spans="30:30" x14ac:dyDescent="0.2">
      <c r="AD604" s="24"/>
    </row>
    <row r="605" spans="30:30" x14ac:dyDescent="0.2">
      <c r="AD605" s="24"/>
    </row>
    <row r="606" spans="30:30" x14ac:dyDescent="0.2">
      <c r="AD606" s="24"/>
    </row>
    <row r="607" spans="30:30" x14ac:dyDescent="0.2">
      <c r="AD607" s="24"/>
    </row>
    <row r="608" spans="30:30" x14ac:dyDescent="0.2">
      <c r="AD608" s="24"/>
    </row>
    <row r="609" spans="30:30" x14ac:dyDescent="0.2">
      <c r="AD609" s="24"/>
    </row>
    <row r="610" spans="30:30" x14ac:dyDescent="0.2">
      <c r="AD610" s="24"/>
    </row>
    <row r="611" spans="30:30" x14ac:dyDescent="0.2">
      <c r="AD611" s="24"/>
    </row>
    <row r="612" spans="30:30" x14ac:dyDescent="0.2">
      <c r="AD612" s="24"/>
    </row>
    <row r="613" spans="30:30" x14ac:dyDescent="0.2">
      <c r="AD613" s="24"/>
    </row>
    <row r="614" spans="30:30" x14ac:dyDescent="0.2">
      <c r="AD614" s="24"/>
    </row>
    <row r="615" spans="30:30" x14ac:dyDescent="0.2">
      <c r="AD615" s="24"/>
    </row>
    <row r="616" spans="30:30" x14ac:dyDescent="0.2">
      <c r="AD616" s="24"/>
    </row>
    <row r="617" spans="30:30" x14ac:dyDescent="0.2">
      <c r="AD617" s="24"/>
    </row>
    <row r="618" spans="30:30" x14ac:dyDescent="0.2">
      <c r="AD618" s="24"/>
    </row>
    <row r="619" spans="30:30" x14ac:dyDescent="0.2">
      <c r="AD619" s="24"/>
    </row>
    <row r="620" spans="30:30" x14ac:dyDescent="0.2">
      <c r="AD620" s="24"/>
    </row>
    <row r="621" spans="30:30" x14ac:dyDescent="0.2">
      <c r="AD621" s="24"/>
    </row>
    <row r="622" spans="30:30" x14ac:dyDescent="0.2">
      <c r="AD622" s="24"/>
    </row>
    <row r="623" spans="30:30" x14ac:dyDescent="0.2">
      <c r="AD623" s="24"/>
    </row>
    <row r="624" spans="30:30" x14ac:dyDescent="0.2">
      <c r="AD624" s="24"/>
    </row>
    <row r="625" spans="30:30" x14ac:dyDescent="0.2">
      <c r="AD625" s="24"/>
    </row>
    <row r="626" spans="30:30" x14ac:dyDescent="0.2">
      <c r="AD626" s="24"/>
    </row>
    <row r="627" spans="30:30" x14ac:dyDescent="0.2">
      <c r="AD627" s="24"/>
    </row>
    <row r="628" spans="30:30" x14ac:dyDescent="0.2">
      <c r="AD628" s="24"/>
    </row>
    <row r="629" spans="30:30" x14ac:dyDescent="0.2">
      <c r="AD629" s="24"/>
    </row>
    <row r="630" spans="30:30" x14ac:dyDescent="0.2">
      <c r="AD630" s="24"/>
    </row>
    <row r="631" spans="30:30" x14ac:dyDescent="0.2">
      <c r="AD631" s="24"/>
    </row>
    <row r="632" spans="30:30" x14ac:dyDescent="0.2">
      <c r="AD632" s="24"/>
    </row>
    <row r="633" spans="30:30" x14ac:dyDescent="0.2">
      <c r="AD633" s="24"/>
    </row>
    <row r="634" spans="30:30" x14ac:dyDescent="0.2">
      <c r="AD634" s="24"/>
    </row>
    <row r="635" spans="30:30" x14ac:dyDescent="0.2">
      <c r="AD635" s="24"/>
    </row>
    <row r="636" spans="30:30" x14ac:dyDescent="0.2">
      <c r="AD636" s="24"/>
    </row>
    <row r="637" spans="30:30" x14ac:dyDescent="0.2">
      <c r="AD637" s="24"/>
    </row>
    <row r="638" spans="30:30" x14ac:dyDescent="0.2">
      <c r="AD638" s="24"/>
    </row>
    <row r="639" spans="30:30" x14ac:dyDescent="0.2">
      <c r="AD639" s="24"/>
    </row>
    <row r="640" spans="30:30" x14ac:dyDescent="0.2">
      <c r="AD640" s="24"/>
    </row>
    <row r="641" spans="30:30" x14ac:dyDescent="0.2">
      <c r="AD641" s="24"/>
    </row>
    <row r="642" spans="30:30" x14ac:dyDescent="0.2">
      <c r="AD642" s="24"/>
    </row>
  </sheetData>
  <mergeCells count="3">
    <mergeCell ref="B160:C160"/>
    <mergeCell ref="B114:C114"/>
    <mergeCell ref="B128:C128"/>
  </mergeCells>
  <phoneticPr fontId="0" type="noConversion"/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IV218"/>
  <sheetViews>
    <sheetView zoomScaleNormal="100" workbookViewId="0">
      <selection activeCell="B91" sqref="B91"/>
    </sheetView>
  </sheetViews>
  <sheetFormatPr defaultColWidth="9.140625" defaultRowHeight="12.75" x14ac:dyDescent="0.2"/>
  <cols>
    <col min="1" max="1" width="6.28515625" style="23" customWidth="1"/>
    <col min="2" max="2" width="36.85546875" style="26" bestFit="1" customWidth="1"/>
    <col min="3" max="11" width="9.42578125" style="26" bestFit="1" customWidth="1"/>
    <col min="12" max="14" width="9.5703125" style="26" bestFit="1" customWidth="1"/>
    <col min="15" max="15" width="11.7109375" style="330" customWidth="1"/>
    <col min="16" max="17" width="9.42578125" style="26" bestFit="1" customWidth="1"/>
    <col min="18" max="27" width="10.85546875" style="26" bestFit="1" customWidth="1"/>
    <col min="28" max="28" width="12.5703125" style="330" bestFit="1" customWidth="1"/>
    <col min="29" max="40" width="10.85546875" style="26" bestFit="1" customWidth="1"/>
    <col min="41" max="41" width="13.5703125" style="330" customWidth="1"/>
    <col min="42" max="42" width="10.85546875" style="26" bestFit="1" customWidth="1"/>
    <col min="43" max="47" width="11.28515625" style="26" bestFit="1" customWidth="1"/>
    <col min="48" max="53" width="12.5703125" style="26" bestFit="1" customWidth="1"/>
    <col min="54" max="54" width="14" style="330" bestFit="1" customWidth="1"/>
    <col min="55" max="66" width="12.5703125" style="26" bestFit="1" customWidth="1"/>
    <col min="67" max="67" width="14" style="330" bestFit="1" customWidth="1"/>
    <col min="68" max="68" width="14" style="26" customWidth="1"/>
    <col min="69" max="70" width="10.85546875" style="26" customWidth="1"/>
    <col min="71" max="16384" width="9.140625" style="26"/>
  </cols>
  <sheetData>
    <row r="1" spans="2:41" x14ac:dyDescent="0.2">
      <c r="B1" s="24" t="s">
        <v>30</v>
      </c>
      <c r="D1" s="176"/>
    </row>
    <row r="2" spans="2:41" x14ac:dyDescent="0.2">
      <c r="O2" s="331"/>
    </row>
    <row r="3" spans="2:41" x14ac:dyDescent="0.2">
      <c r="B3" s="24" t="s">
        <v>31</v>
      </c>
      <c r="C3" s="45" t="s">
        <v>267</v>
      </c>
      <c r="I3" s="24"/>
      <c r="K3" s="27"/>
      <c r="L3" s="28"/>
    </row>
    <row r="4" spans="2:41" x14ac:dyDescent="0.2">
      <c r="B4" s="29" t="s">
        <v>32</v>
      </c>
      <c r="C4" s="308">
        <v>0.03</v>
      </c>
      <c r="D4" s="27"/>
      <c r="E4" s="30"/>
      <c r="F4" s="30"/>
      <c r="G4" s="30"/>
      <c r="H4" s="30"/>
      <c r="I4" s="30"/>
      <c r="J4" s="30"/>
      <c r="K4" s="30"/>
      <c r="L4" s="24"/>
    </row>
    <row r="5" spans="2:41" x14ac:dyDescent="0.2">
      <c r="B5" s="24" t="s">
        <v>33</v>
      </c>
      <c r="C5" s="308">
        <f>C4/4</f>
        <v>7.4999999999999997E-3</v>
      </c>
      <c r="D5" s="30"/>
      <c r="E5" s="30"/>
      <c r="F5" s="30"/>
      <c r="G5" s="30"/>
      <c r="H5" s="30"/>
      <c r="I5" s="30"/>
      <c r="J5" s="30"/>
      <c r="K5" s="30"/>
      <c r="L5" s="24"/>
      <c r="AM5" s="31"/>
    </row>
    <row r="6" spans="2:41" x14ac:dyDescent="0.2">
      <c r="B6" s="24"/>
      <c r="C6" s="30"/>
      <c r="D6" s="30"/>
      <c r="E6" s="30"/>
      <c r="F6" s="30"/>
      <c r="G6" s="30"/>
      <c r="H6" s="30"/>
      <c r="I6" s="30"/>
      <c r="J6" s="30"/>
      <c r="K6" s="30"/>
      <c r="L6" s="24"/>
      <c r="AM6" s="31"/>
    </row>
    <row r="7" spans="2:41" x14ac:dyDescent="0.2">
      <c r="B7" s="24"/>
      <c r="C7" s="45" t="s">
        <v>265</v>
      </c>
      <c r="D7" s="176"/>
      <c r="E7" s="30"/>
      <c r="F7" s="30"/>
      <c r="G7" s="30"/>
      <c r="H7" s="30"/>
      <c r="I7" s="30"/>
      <c r="J7" s="30"/>
      <c r="K7" s="30"/>
      <c r="L7" s="24"/>
      <c r="O7" s="332"/>
      <c r="AM7" s="31"/>
    </row>
    <row r="8" spans="2:41" x14ac:dyDescent="0.2">
      <c r="B8" s="24" t="s">
        <v>145</v>
      </c>
      <c r="C8" s="85">
        <v>2000</v>
      </c>
      <c r="D8" s="32"/>
      <c r="E8" s="33"/>
      <c r="F8" s="33"/>
      <c r="G8" s="30"/>
      <c r="H8" s="30"/>
      <c r="I8" s="30"/>
      <c r="J8" s="30"/>
      <c r="K8" s="30"/>
      <c r="L8" s="24"/>
      <c r="M8" s="28"/>
      <c r="N8" s="28"/>
      <c r="O8" s="332"/>
      <c r="P8" s="34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C8" s="35"/>
      <c r="AD8" s="35"/>
      <c r="AE8" s="35"/>
      <c r="AF8" s="35"/>
      <c r="AG8" s="31"/>
      <c r="AI8" s="35"/>
      <c r="AJ8" s="35"/>
      <c r="AK8" s="35"/>
      <c r="AL8" s="35"/>
      <c r="AN8" s="34"/>
      <c r="AO8" s="333"/>
    </row>
    <row r="9" spans="2:41" x14ac:dyDescent="0.2">
      <c r="B9" s="24" t="s">
        <v>203</v>
      </c>
      <c r="C9" s="306">
        <v>3.25</v>
      </c>
      <c r="D9" s="36"/>
      <c r="E9" s="33"/>
      <c r="F9" s="33"/>
      <c r="G9" s="30"/>
      <c r="H9" s="30"/>
      <c r="I9" s="30"/>
      <c r="J9" s="30"/>
      <c r="K9" s="30"/>
      <c r="L9" s="24"/>
      <c r="M9" s="28"/>
      <c r="N9" s="28"/>
      <c r="O9" s="332"/>
      <c r="P9" s="34"/>
      <c r="Q9" s="35"/>
      <c r="R9" s="35"/>
      <c r="S9" s="35"/>
      <c r="T9" s="35"/>
      <c r="U9" s="35"/>
      <c r="V9" s="35"/>
      <c r="W9" s="35"/>
      <c r="X9" s="35"/>
      <c r="Y9" s="35"/>
      <c r="Z9" s="35"/>
      <c r="AA9" s="31"/>
      <c r="AC9" s="35"/>
      <c r="AD9" s="35"/>
      <c r="AE9" s="35"/>
      <c r="AF9" s="35"/>
      <c r="AG9" s="31"/>
      <c r="AI9" s="35"/>
      <c r="AJ9" s="35"/>
      <c r="AK9" s="35"/>
      <c r="AL9" s="35"/>
      <c r="AN9" s="34"/>
      <c r="AO9" s="333"/>
    </row>
    <row r="10" spans="2:41" x14ac:dyDescent="0.2">
      <c r="B10" s="24"/>
      <c r="C10" s="37"/>
      <c r="D10" s="37"/>
      <c r="E10" s="30"/>
      <c r="F10" s="30"/>
      <c r="H10" s="30"/>
      <c r="I10" s="30"/>
      <c r="L10" s="32"/>
      <c r="M10" s="28"/>
      <c r="N10" s="28"/>
      <c r="O10" s="332"/>
      <c r="P10" s="34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4"/>
      <c r="AB10" s="333"/>
      <c r="AC10" s="28"/>
      <c r="AD10" s="28"/>
      <c r="AE10" s="28"/>
      <c r="AF10" s="28"/>
      <c r="AG10" s="34"/>
      <c r="AH10" s="34"/>
      <c r="AI10" s="28"/>
      <c r="AJ10" s="28"/>
      <c r="AK10" s="28"/>
      <c r="AL10" s="28"/>
      <c r="AM10" s="34"/>
      <c r="AN10" s="34"/>
      <c r="AO10" s="333"/>
    </row>
    <row r="11" spans="2:41" x14ac:dyDescent="0.2">
      <c r="B11" s="24"/>
      <c r="C11" s="36"/>
      <c r="D11" s="36"/>
      <c r="E11" s="30"/>
      <c r="F11" s="30"/>
      <c r="H11" s="30"/>
      <c r="I11" s="30"/>
      <c r="L11" s="32"/>
      <c r="M11" s="28"/>
      <c r="N11" s="28"/>
      <c r="O11" s="333"/>
      <c r="P11" s="34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34"/>
      <c r="AB11" s="333"/>
      <c r="AC11" s="28"/>
      <c r="AD11" s="28"/>
      <c r="AE11" s="28"/>
      <c r="AF11" s="28"/>
      <c r="AG11" s="34"/>
      <c r="AH11" s="34"/>
      <c r="AI11" s="28"/>
      <c r="AJ11" s="28"/>
      <c r="AK11" s="28"/>
      <c r="AL11" s="28"/>
      <c r="AM11" s="34"/>
      <c r="AN11" s="34"/>
      <c r="AO11" s="333"/>
    </row>
    <row r="12" spans="2:41" x14ac:dyDescent="0.2">
      <c r="B12" s="24" t="s">
        <v>92</v>
      </c>
      <c r="C12" s="45" t="s">
        <v>267</v>
      </c>
      <c r="D12" s="24"/>
      <c r="E12" s="30"/>
      <c r="F12" s="24"/>
      <c r="G12" s="30"/>
      <c r="H12" s="30"/>
      <c r="I12" s="24"/>
      <c r="J12" s="24"/>
      <c r="K12" s="24"/>
      <c r="L12" s="28"/>
      <c r="M12" s="28"/>
      <c r="N12" s="28"/>
      <c r="O12" s="33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38"/>
      <c r="AA12" s="39"/>
      <c r="AB12" s="332"/>
      <c r="AC12" s="28"/>
      <c r="AD12" s="28"/>
      <c r="AE12" s="28"/>
      <c r="AF12" s="34"/>
      <c r="AG12" s="34"/>
      <c r="AH12" s="28"/>
      <c r="AI12" s="28"/>
      <c r="AJ12" s="28"/>
      <c r="AK12" s="28"/>
      <c r="AL12" s="34"/>
      <c r="AM12" s="38"/>
      <c r="AN12" s="39"/>
    </row>
    <row r="13" spans="2:41" x14ac:dyDescent="0.2">
      <c r="B13" s="24" t="s">
        <v>88</v>
      </c>
      <c r="C13" s="60">
        <v>17</v>
      </c>
      <c r="F13" s="24"/>
      <c r="G13" s="30"/>
      <c r="H13" s="30"/>
      <c r="I13" s="24"/>
      <c r="J13" s="24"/>
      <c r="K13" s="24"/>
      <c r="L13" s="32"/>
      <c r="M13" s="28"/>
      <c r="N13" s="28"/>
      <c r="O13" s="33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38"/>
      <c r="AA13" s="39"/>
      <c r="AB13" s="332"/>
      <c r="AC13" s="28"/>
      <c r="AD13" s="28"/>
      <c r="AE13" s="28"/>
      <c r="AF13" s="34"/>
      <c r="AG13" s="34"/>
      <c r="AH13" s="28"/>
      <c r="AI13" s="28"/>
      <c r="AJ13" s="40"/>
      <c r="AK13" s="40"/>
      <c r="AL13" s="34"/>
      <c r="AM13" s="38"/>
      <c r="AN13" s="39"/>
    </row>
    <row r="14" spans="2:41" x14ac:dyDescent="0.2">
      <c r="B14" s="24" t="s">
        <v>94</v>
      </c>
      <c r="C14" s="60">
        <v>30</v>
      </c>
      <c r="D14" s="24"/>
      <c r="E14" s="24"/>
      <c r="G14" s="30"/>
      <c r="H14" s="30"/>
      <c r="K14" s="24"/>
      <c r="L14" s="32"/>
      <c r="M14" s="28"/>
      <c r="O14" s="33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8"/>
      <c r="AA14" s="39"/>
      <c r="AB14" s="332"/>
      <c r="AC14" s="28"/>
      <c r="AD14" s="28"/>
      <c r="AE14" s="28"/>
      <c r="AF14" s="34"/>
      <c r="AG14" s="34"/>
      <c r="AH14" s="28"/>
      <c r="AI14" s="28"/>
      <c r="AJ14" s="28"/>
      <c r="AK14" s="28"/>
      <c r="AL14" s="34"/>
      <c r="AM14" s="38"/>
      <c r="AN14" s="39"/>
    </row>
    <row r="15" spans="2:41" x14ac:dyDescent="0.2">
      <c r="B15" s="24"/>
      <c r="C15" s="60"/>
      <c r="D15" s="24"/>
      <c r="E15" s="24"/>
      <c r="F15" s="34"/>
      <c r="G15" s="30"/>
      <c r="H15" s="30"/>
      <c r="I15" s="34"/>
      <c r="J15" s="34"/>
      <c r="K15" s="24"/>
      <c r="L15" s="32"/>
      <c r="M15" s="38"/>
      <c r="N15" s="41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38"/>
      <c r="AA15" s="39"/>
      <c r="AB15" s="332"/>
      <c r="AC15" s="28"/>
      <c r="AD15" s="28"/>
      <c r="AE15" s="28"/>
      <c r="AF15" s="34"/>
      <c r="AG15" s="34"/>
      <c r="AH15" s="28"/>
      <c r="AI15" s="28"/>
      <c r="AJ15" s="28"/>
      <c r="AK15" s="28"/>
      <c r="AL15" s="34"/>
      <c r="AM15" s="38"/>
      <c r="AN15" s="39"/>
    </row>
    <row r="16" spans="2:41" x14ac:dyDescent="0.2">
      <c r="B16" s="24" t="s">
        <v>20</v>
      </c>
      <c r="C16" s="60"/>
      <c r="F16" s="24"/>
      <c r="G16" s="30"/>
      <c r="H16" s="30"/>
      <c r="I16" s="24"/>
      <c r="J16" s="24"/>
      <c r="K16" s="24"/>
      <c r="L16" s="32"/>
      <c r="M16" s="28"/>
      <c r="N16" s="28"/>
      <c r="AA16" s="24"/>
      <c r="AN16" s="24"/>
    </row>
    <row r="17" spans="1:256" x14ac:dyDescent="0.2">
      <c r="B17" s="24" t="s">
        <v>93</v>
      </c>
      <c r="C17" s="60">
        <v>20</v>
      </c>
      <c r="D17" s="24"/>
      <c r="E17" s="24"/>
      <c r="F17" s="24"/>
      <c r="G17" s="30"/>
      <c r="H17" s="30"/>
      <c r="I17" s="24"/>
      <c r="J17" s="24"/>
      <c r="K17" s="24"/>
      <c r="L17" s="28"/>
      <c r="M17" s="28"/>
      <c r="N17" s="28"/>
      <c r="O17" s="333"/>
      <c r="AA17" s="24"/>
      <c r="AN17" s="24"/>
    </row>
    <row r="18" spans="1:256" x14ac:dyDescent="0.2">
      <c r="B18" s="24" t="s">
        <v>94</v>
      </c>
      <c r="C18" s="60">
        <v>30</v>
      </c>
      <c r="D18" s="24"/>
      <c r="E18" s="24"/>
      <c r="F18" s="24"/>
      <c r="H18" s="24"/>
      <c r="I18" s="24"/>
      <c r="J18" s="24"/>
      <c r="K18" s="28"/>
      <c r="L18" s="32"/>
      <c r="M18" s="28"/>
      <c r="N18" s="28"/>
      <c r="O18" s="333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38"/>
      <c r="AA18" s="39"/>
      <c r="AB18" s="332"/>
      <c r="AC18" s="28"/>
      <c r="AD18" s="28"/>
      <c r="AE18" s="28"/>
      <c r="AF18" s="34"/>
      <c r="AG18" s="34"/>
      <c r="AH18" s="28"/>
      <c r="AI18" s="28"/>
      <c r="AJ18" s="28"/>
      <c r="AK18" s="28"/>
      <c r="AL18" s="34"/>
      <c r="AM18" s="38"/>
      <c r="AN18" s="39"/>
    </row>
    <row r="19" spans="1:256" x14ac:dyDescent="0.2">
      <c r="C19" s="69"/>
      <c r="D19" s="24"/>
      <c r="E19" s="24"/>
      <c r="F19" s="24"/>
      <c r="G19" s="24"/>
      <c r="H19" s="24"/>
      <c r="I19" s="24"/>
      <c r="J19" s="24"/>
      <c r="K19" s="28"/>
      <c r="L19" s="28"/>
      <c r="M19" s="28"/>
      <c r="N19" s="28"/>
      <c r="O19" s="333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38"/>
      <c r="AA19" s="39"/>
      <c r="AB19" s="332"/>
      <c r="AC19" s="28"/>
      <c r="AD19" s="28"/>
      <c r="AE19" s="28"/>
      <c r="AF19" s="34"/>
      <c r="AG19" s="34"/>
      <c r="AH19" s="28"/>
      <c r="AI19" s="28"/>
      <c r="AJ19" s="28"/>
      <c r="AK19" s="28"/>
      <c r="AL19" s="34"/>
      <c r="AM19" s="38"/>
      <c r="AN19" s="39"/>
    </row>
    <row r="20" spans="1:256" x14ac:dyDescent="0.2">
      <c r="B20" s="42" t="s">
        <v>96</v>
      </c>
      <c r="C20" s="60"/>
      <c r="D20" s="24"/>
      <c r="E20" s="24"/>
      <c r="F20" s="24"/>
      <c r="G20" s="24"/>
      <c r="H20" s="24"/>
      <c r="I20" s="24"/>
      <c r="J20" s="24"/>
      <c r="K20" s="28"/>
      <c r="L20" s="28"/>
      <c r="M20" s="28"/>
      <c r="N20" s="28"/>
      <c r="O20" s="333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8"/>
      <c r="AA20" s="39"/>
      <c r="AB20" s="332"/>
      <c r="AC20" s="28"/>
      <c r="AD20" s="28"/>
      <c r="AE20" s="28"/>
      <c r="AF20" s="34"/>
      <c r="AG20" s="34"/>
      <c r="AH20" s="28"/>
      <c r="AI20" s="28"/>
      <c r="AJ20" s="28"/>
      <c r="AK20" s="28"/>
      <c r="AL20" s="34"/>
      <c r="AM20" s="38"/>
      <c r="AN20" s="39"/>
    </row>
    <row r="21" spans="1:256" x14ac:dyDescent="0.2">
      <c r="B21" s="24" t="s">
        <v>93</v>
      </c>
      <c r="C21" s="60">
        <v>15</v>
      </c>
      <c r="D21" s="24"/>
      <c r="E21" s="24"/>
      <c r="F21" s="24"/>
      <c r="G21" s="24"/>
      <c r="H21" s="24"/>
      <c r="I21" s="24"/>
      <c r="J21" s="24"/>
      <c r="K21" s="28"/>
      <c r="L21" s="28"/>
      <c r="M21" s="28"/>
      <c r="N21" s="28"/>
      <c r="O21" s="33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38"/>
      <c r="AA21" s="39"/>
      <c r="AB21" s="332"/>
      <c r="AC21" s="28"/>
      <c r="AD21" s="28"/>
      <c r="AE21" s="28"/>
      <c r="AF21" s="34"/>
      <c r="AG21" s="34"/>
      <c r="AH21" s="28"/>
      <c r="AI21" s="28"/>
      <c r="AJ21" s="28"/>
      <c r="AK21" s="28"/>
      <c r="AL21" s="34"/>
      <c r="AM21" s="38"/>
      <c r="AN21" s="39"/>
    </row>
    <row r="22" spans="1:256" x14ac:dyDescent="0.2">
      <c r="B22" s="24" t="s">
        <v>94</v>
      </c>
      <c r="C22" s="60">
        <v>30</v>
      </c>
      <c r="D22" s="24"/>
      <c r="E22" s="24"/>
      <c r="F22" s="24"/>
      <c r="J22" s="24"/>
      <c r="K22" s="28"/>
      <c r="L22" s="28"/>
      <c r="M22" s="28"/>
      <c r="N22" s="28"/>
      <c r="O22" s="332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8"/>
      <c r="AA22" s="39"/>
      <c r="AB22" s="332"/>
      <c r="AC22" s="28"/>
      <c r="AD22" s="28"/>
      <c r="AE22" s="28"/>
      <c r="AF22" s="34"/>
      <c r="AG22" s="34"/>
      <c r="AH22" s="28"/>
      <c r="AI22" s="28"/>
      <c r="AJ22" s="28"/>
      <c r="AK22" s="28"/>
      <c r="AL22" s="34"/>
      <c r="AM22" s="38"/>
      <c r="AN22" s="39"/>
    </row>
    <row r="23" spans="1:256" x14ac:dyDescent="0.2">
      <c r="B23" s="24"/>
      <c r="C23" s="60"/>
      <c r="D23" s="24"/>
      <c r="E23" s="24"/>
      <c r="F23" s="24"/>
      <c r="G23" s="24"/>
      <c r="K23" s="43"/>
      <c r="L23" s="44"/>
      <c r="M23" s="44"/>
      <c r="N23" s="44"/>
      <c r="O23" s="316"/>
      <c r="P23" s="34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34"/>
      <c r="AB23" s="333"/>
      <c r="AC23" s="28"/>
      <c r="AD23" s="28"/>
      <c r="AE23" s="28"/>
      <c r="AF23" s="28"/>
      <c r="AG23" s="34"/>
      <c r="AH23" s="34"/>
      <c r="AI23" s="28"/>
      <c r="AJ23" s="28"/>
      <c r="AK23" s="28"/>
      <c r="AL23" s="28"/>
      <c r="AM23" s="34"/>
      <c r="AN23" s="34"/>
      <c r="AO23" s="333"/>
    </row>
    <row r="24" spans="1:256" x14ac:dyDescent="0.2">
      <c r="B24" s="24" t="s">
        <v>219</v>
      </c>
      <c r="C24" s="307">
        <v>0.08</v>
      </c>
      <c r="D24" s="30"/>
      <c r="E24" s="24"/>
      <c r="F24" s="24"/>
      <c r="G24" s="24"/>
      <c r="H24" s="30"/>
      <c r="I24" s="30"/>
      <c r="J24" s="30"/>
      <c r="K24" s="30"/>
      <c r="L24" s="44"/>
      <c r="M24" s="44"/>
      <c r="N24" s="44"/>
      <c r="O24" s="316"/>
      <c r="P24" s="34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4"/>
      <c r="AB24" s="333"/>
      <c r="AC24" s="28"/>
      <c r="AD24" s="28"/>
      <c r="AE24" s="28"/>
      <c r="AF24" s="28"/>
      <c r="AG24" s="34"/>
      <c r="AH24" s="34"/>
      <c r="AI24" s="28"/>
      <c r="AJ24" s="28"/>
      <c r="AK24" s="28"/>
      <c r="AL24" s="28"/>
      <c r="AM24" s="34"/>
      <c r="AN24" s="34"/>
      <c r="AO24" s="333"/>
    </row>
    <row r="25" spans="1:256" x14ac:dyDescent="0.2">
      <c r="B25" s="29" t="s">
        <v>220</v>
      </c>
      <c r="C25" s="307">
        <v>0.06</v>
      </c>
      <c r="D25" s="30"/>
      <c r="E25" s="24"/>
      <c r="F25" s="24"/>
      <c r="G25" s="24"/>
      <c r="H25" s="30"/>
      <c r="I25" s="30"/>
      <c r="J25" s="30"/>
      <c r="K25" s="30"/>
      <c r="L25" s="44"/>
      <c r="M25" s="44"/>
      <c r="N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C25" s="44"/>
      <c r="AD25" s="44"/>
      <c r="AE25" s="44"/>
      <c r="AF25" s="44"/>
      <c r="AG25" s="44"/>
      <c r="AI25" s="44"/>
      <c r="AJ25" s="44"/>
      <c r="AK25" s="44"/>
      <c r="AL25" s="44"/>
      <c r="AM25" s="44"/>
    </row>
    <row r="26" spans="1:256" x14ac:dyDescent="0.2">
      <c r="B26" s="24" t="s">
        <v>135</v>
      </c>
      <c r="C26" s="308">
        <v>2.5000000000000001E-2</v>
      </c>
      <c r="D26" s="30"/>
      <c r="E26" s="30"/>
      <c r="F26" s="30"/>
      <c r="G26" s="30"/>
      <c r="H26" s="30"/>
      <c r="I26" s="30"/>
      <c r="J26" s="44"/>
      <c r="K26" s="44"/>
      <c r="L26" s="44"/>
      <c r="M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C26" s="44"/>
      <c r="AD26" s="44"/>
      <c r="AE26" s="44"/>
      <c r="AF26" s="44"/>
      <c r="AG26" s="44"/>
      <c r="AI26" s="44"/>
      <c r="AJ26" s="44"/>
      <c r="AK26" s="44"/>
      <c r="AL26" s="44"/>
      <c r="AM26" s="44"/>
    </row>
    <row r="27" spans="1:256" x14ac:dyDescent="0.2">
      <c r="B27" s="24" t="s">
        <v>306</v>
      </c>
      <c r="C27" s="308">
        <v>0.27500000000000002</v>
      </c>
      <c r="D27" s="30"/>
      <c r="E27" s="30"/>
      <c r="F27" s="30"/>
      <c r="G27" s="30"/>
      <c r="H27" s="30"/>
      <c r="I27" s="30"/>
      <c r="J27" s="44"/>
      <c r="K27" s="44"/>
      <c r="L27" s="44"/>
      <c r="M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C27" s="44"/>
      <c r="AD27" s="44"/>
      <c r="AE27" s="44"/>
      <c r="AF27" s="44"/>
      <c r="AG27" s="44"/>
      <c r="AI27" s="44"/>
      <c r="AJ27" s="44"/>
      <c r="AK27" s="44"/>
      <c r="AL27" s="44"/>
      <c r="AM27" s="44"/>
    </row>
    <row r="28" spans="1:256" ht="13.5" thickBo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O28" s="315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56" s="48" customFormat="1" x14ac:dyDescent="0.2">
      <c r="A29" s="45"/>
      <c r="B29" s="45"/>
      <c r="C29" s="45" t="s">
        <v>76</v>
      </c>
      <c r="D29" s="45" t="s">
        <v>77</v>
      </c>
      <c r="E29" s="45" t="s">
        <v>78</v>
      </c>
      <c r="F29" s="45" t="s">
        <v>79</v>
      </c>
      <c r="G29" s="45" t="s">
        <v>80</v>
      </c>
      <c r="H29" s="45" t="s">
        <v>81</v>
      </c>
      <c r="I29" s="45" t="s">
        <v>82</v>
      </c>
      <c r="J29" s="45" t="s">
        <v>83</v>
      </c>
      <c r="K29" s="45" t="s">
        <v>84</v>
      </c>
      <c r="L29" s="45" t="s">
        <v>85</v>
      </c>
      <c r="M29" s="45" t="s">
        <v>86</v>
      </c>
      <c r="N29" s="45" t="s">
        <v>87</v>
      </c>
      <c r="O29" s="45" t="s">
        <v>9</v>
      </c>
      <c r="P29" s="45" t="s">
        <v>76</v>
      </c>
      <c r="Q29" s="45" t="s">
        <v>77</v>
      </c>
      <c r="R29" s="45" t="s">
        <v>78</v>
      </c>
      <c r="S29" s="45" t="s">
        <v>79</v>
      </c>
      <c r="T29" s="45" t="s">
        <v>80</v>
      </c>
      <c r="U29" s="45" t="s">
        <v>81</v>
      </c>
      <c r="V29" s="45" t="s">
        <v>82</v>
      </c>
      <c r="W29" s="45" t="s">
        <v>83</v>
      </c>
      <c r="X29" s="45" t="s">
        <v>84</v>
      </c>
      <c r="Y29" s="45" t="s">
        <v>85</v>
      </c>
      <c r="Z29" s="45" t="s">
        <v>86</v>
      </c>
      <c r="AA29" s="45" t="s">
        <v>87</v>
      </c>
      <c r="AB29" s="45" t="s">
        <v>9</v>
      </c>
      <c r="AC29" s="45" t="s">
        <v>76</v>
      </c>
      <c r="AD29" s="45" t="s">
        <v>77</v>
      </c>
      <c r="AE29" s="45" t="s">
        <v>78</v>
      </c>
      <c r="AF29" s="45" t="s">
        <v>79</v>
      </c>
      <c r="AG29" s="45" t="s">
        <v>80</v>
      </c>
      <c r="AH29" s="45" t="s">
        <v>81</v>
      </c>
      <c r="AI29" s="45" t="s">
        <v>82</v>
      </c>
      <c r="AJ29" s="45" t="s">
        <v>83</v>
      </c>
      <c r="AK29" s="45" t="s">
        <v>84</v>
      </c>
      <c r="AL29" s="45" t="s">
        <v>85</v>
      </c>
      <c r="AM29" s="45" t="s">
        <v>86</v>
      </c>
      <c r="AN29" s="45" t="s">
        <v>87</v>
      </c>
      <c r="AO29" s="45" t="s">
        <v>9</v>
      </c>
      <c r="AP29" s="45" t="s">
        <v>76</v>
      </c>
      <c r="AQ29" s="45" t="s">
        <v>77</v>
      </c>
      <c r="AR29" s="45" t="s">
        <v>78</v>
      </c>
      <c r="AS29" s="45" t="s">
        <v>79</v>
      </c>
      <c r="AT29" s="45" t="s">
        <v>80</v>
      </c>
      <c r="AU29" s="45" t="s">
        <v>81</v>
      </c>
      <c r="AV29" s="45" t="s">
        <v>82</v>
      </c>
      <c r="AW29" s="45" t="s">
        <v>83</v>
      </c>
      <c r="AX29" s="45" t="s">
        <v>84</v>
      </c>
      <c r="AY29" s="45" t="s">
        <v>85</v>
      </c>
      <c r="AZ29" s="45" t="s">
        <v>86</v>
      </c>
      <c r="BA29" s="45" t="s">
        <v>87</v>
      </c>
      <c r="BB29" s="45" t="s">
        <v>9</v>
      </c>
      <c r="BC29" s="45" t="s">
        <v>76</v>
      </c>
      <c r="BD29" s="45" t="s">
        <v>77</v>
      </c>
      <c r="BE29" s="45" t="s">
        <v>78</v>
      </c>
      <c r="BF29" s="45" t="s">
        <v>79</v>
      </c>
      <c r="BG29" s="45" t="s">
        <v>80</v>
      </c>
      <c r="BH29" s="45" t="s">
        <v>81</v>
      </c>
      <c r="BI29" s="45" t="s">
        <v>82</v>
      </c>
      <c r="BJ29" s="45" t="s">
        <v>83</v>
      </c>
      <c r="BK29" s="45" t="s">
        <v>84</v>
      </c>
      <c r="BL29" s="45" t="s">
        <v>85</v>
      </c>
      <c r="BM29" s="45" t="s">
        <v>86</v>
      </c>
      <c r="BN29" s="45" t="s">
        <v>87</v>
      </c>
      <c r="BO29" s="45" t="s">
        <v>9</v>
      </c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s="49" customFormat="1" ht="15" customHeight="1" thickBot="1" x14ac:dyDescent="0.25">
      <c r="A30" s="45"/>
      <c r="B30" s="45"/>
      <c r="C30" s="45" t="s">
        <v>0</v>
      </c>
      <c r="D30" s="45" t="s">
        <v>0</v>
      </c>
      <c r="E30" s="45" t="s">
        <v>0</v>
      </c>
      <c r="F30" s="45" t="str">
        <f t="shared" ref="F30:N30" si="0">E30</f>
        <v>Year 1</v>
      </c>
      <c r="G30" s="45" t="str">
        <f t="shared" si="0"/>
        <v>Year 1</v>
      </c>
      <c r="H30" s="45" t="str">
        <f t="shared" si="0"/>
        <v>Year 1</v>
      </c>
      <c r="I30" s="45" t="str">
        <f t="shared" si="0"/>
        <v>Year 1</v>
      </c>
      <c r="J30" s="45" t="str">
        <f t="shared" si="0"/>
        <v>Year 1</v>
      </c>
      <c r="K30" s="45" t="str">
        <f t="shared" si="0"/>
        <v>Year 1</v>
      </c>
      <c r="L30" s="45" t="str">
        <f t="shared" si="0"/>
        <v>Year 1</v>
      </c>
      <c r="M30" s="45" t="str">
        <f t="shared" si="0"/>
        <v>Year 1</v>
      </c>
      <c r="N30" s="45" t="str">
        <f t="shared" si="0"/>
        <v>Year 1</v>
      </c>
      <c r="O30" s="45" t="s">
        <v>0</v>
      </c>
      <c r="P30" s="45" t="s">
        <v>1</v>
      </c>
      <c r="Q30" s="45" t="str">
        <f>P30</f>
        <v>Year 2</v>
      </c>
      <c r="R30" s="45" t="str">
        <f t="shared" ref="R30:AA30" si="1">Q30</f>
        <v>Year 2</v>
      </c>
      <c r="S30" s="45" t="str">
        <f t="shared" si="1"/>
        <v>Year 2</v>
      </c>
      <c r="T30" s="45" t="str">
        <f t="shared" si="1"/>
        <v>Year 2</v>
      </c>
      <c r="U30" s="45" t="str">
        <f t="shared" si="1"/>
        <v>Year 2</v>
      </c>
      <c r="V30" s="45" t="str">
        <f t="shared" si="1"/>
        <v>Year 2</v>
      </c>
      <c r="W30" s="45" t="str">
        <f t="shared" si="1"/>
        <v>Year 2</v>
      </c>
      <c r="X30" s="45" t="str">
        <f t="shared" si="1"/>
        <v>Year 2</v>
      </c>
      <c r="Y30" s="45" t="str">
        <f t="shared" si="1"/>
        <v>Year 2</v>
      </c>
      <c r="Z30" s="45" t="str">
        <f t="shared" si="1"/>
        <v>Year 2</v>
      </c>
      <c r="AA30" s="45" t="str">
        <f t="shared" si="1"/>
        <v>Year 2</v>
      </c>
      <c r="AB30" s="45" t="s">
        <v>1</v>
      </c>
      <c r="AC30" s="45" t="s">
        <v>2</v>
      </c>
      <c r="AD30" s="45" t="str">
        <f>AC30</f>
        <v>Year 3</v>
      </c>
      <c r="AE30" s="45" t="str">
        <f t="shared" ref="AE30:AN30" si="2">AD30</f>
        <v>Year 3</v>
      </c>
      <c r="AF30" s="45" t="str">
        <f t="shared" si="2"/>
        <v>Year 3</v>
      </c>
      <c r="AG30" s="45" t="str">
        <f t="shared" si="2"/>
        <v>Year 3</v>
      </c>
      <c r="AH30" s="45" t="str">
        <f t="shared" si="2"/>
        <v>Year 3</v>
      </c>
      <c r="AI30" s="45" t="str">
        <f t="shared" si="2"/>
        <v>Year 3</v>
      </c>
      <c r="AJ30" s="45" t="str">
        <f t="shared" si="2"/>
        <v>Year 3</v>
      </c>
      <c r="AK30" s="45" t="str">
        <f t="shared" si="2"/>
        <v>Year 3</v>
      </c>
      <c r="AL30" s="45" t="str">
        <f t="shared" si="2"/>
        <v>Year 3</v>
      </c>
      <c r="AM30" s="45" t="str">
        <f t="shared" si="2"/>
        <v>Year 3</v>
      </c>
      <c r="AN30" s="45" t="str">
        <f t="shared" si="2"/>
        <v>Year 3</v>
      </c>
      <c r="AO30" s="45" t="s">
        <v>2</v>
      </c>
      <c r="AP30" s="45" t="s">
        <v>3</v>
      </c>
      <c r="AQ30" s="45" t="str">
        <f>AP30</f>
        <v>Year 4</v>
      </c>
      <c r="AR30" s="45" t="str">
        <f t="shared" ref="AR30:BA30" si="3">AQ30</f>
        <v>Year 4</v>
      </c>
      <c r="AS30" s="45" t="str">
        <f t="shared" si="3"/>
        <v>Year 4</v>
      </c>
      <c r="AT30" s="45" t="str">
        <f t="shared" si="3"/>
        <v>Year 4</v>
      </c>
      <c r="AU30" s="45" t="str">
        <f t="shared" si="3"/>
        <v>Year 4</v>
      </c>
      <c r="AV30" s="45" t="str">
        <f t="shared" si="3"/>
        <v>Year 4</v>
      </c>
      <c r="AW30" s="45" t="str">
        <f t="shared" si="3"/>
        <v>Year 4</v>
      </c>
      <c r="AX30" s="45" t="str">
        <f t="shared" si="3"/>
        <v>Year 4</v>
      </c>
      <c r="AY30" s="45" t="str">
        <f t="shared" si="3"/>
        <v>Year 4</v>
      </c>
      <c r="AZ30" s="45" t="str">
        <f t="shared" si="3"/>
        <v>Year 4</v>
      </c>
      <c r="BA30" s="45" t="str">
        <f t="shared" si="3"/>
        <v>Year 4</v>
      </c>
      <c r="BB30" s="45" t="s">
        <v>3</v>
      </c>
      <c r="BC30" s="45" t="s">
        <v>4</v>
      </c>
      <c r="BD30" s="45" t="str">
        <f>BC30</f>
        <v>Year 5</v>
      </c>
      <c r="BE30" s="45" t="str">
        <f t="shared" ref="BE30:BN30" si="4">BD30</f>
        <v>Year 5</v>
      </c>
      <c r="BF30" s="45" t="str">
        <f t="shared" si="4"/>
        <v>Year 5</v>
      </c>
      <c r="BG30" s="45" t="str">
        <f t="shared" si="4"/>
        <v>Year 5</v>
      </c>
      <c r="BH30" s="45" t="str">
        <f t="shared" si="4"/>
        <v>Year 5</v>
      </c>
      <c r="BI30" s="45" t="str">
        <f t="shared" si="4"/>
        <v>Year 5</v>
      </c>
      <c r="BJ30" s="45" t="str">
        <f t="shared" si="4"/>
        <v>Year 5</v>
      </c>
      <c r="BK30" s="45" t="str">
        <f t="shared" si="4"/>
        <v>Year 5</v>
      </c>
      <c r="BL30" s="45" t="str">
        <f t="shared" si="4"/>
        <v>Year 5</v>
      </c>
      <c r="BM30" s="45" t="str">
        <f t="shared" si="4"/>
        <v>Year 5</v>
      </c>
      <c r="BN30" s="45" t="str">
        <f t="shared" si="4"/>
        <v>Year 5</v>
      </c>
      <c r="BO30" s="45" t="s">
        <v>4</v>
      </c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s="50" customFormat="1" ht="1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30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40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40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40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40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 x14ac:dyDescent="0.2">
      <c r="B32" s="42" t="s">
        <v>95</v>
      </c>
      <c r="C32" s="329">
        <f>SalesForecast!I178</f>
        <v>18626.294999999998</v>
      </c>
      <c r="D32" s="329">
        <f>SalesForecast!J178</f>
        <v>20887.450400000005</v>
      </c>
      <c r="E32" s="329">
        <f>SalesForecast!K178</f>
        <v>23425.184448000004</v>
      </c>
      <c r="F32" s="329">
        <f>SalesForecast!L178</f>
        <v>26273.580181760011</v>
      </c>
      <c r="G32" s="329">
        <f>SalesForecast!M178</f>
        <v>29470.951707571214</v>
      </c>
      <c r="H32" s="329">
        <f>SalesForecast!N178</f>
        <v>33060.373283039757</v>
      </c>
      <c r="I32" s="329">
        <f>SalesForecast!O178</f>
        <v>37090.275039442939</v>
      </c>
      <c r="J32" s="329">
        <f>SalesForecast!P178</f>
        <v>41615.113797355865</v>
      </c>
      <c r="K32" s="329">
        <f>SalesForecast!Q178</f>
        <v>46696.128509263515</v>
      </c>
      <c r="L32" s="329">
        <f>SalesForecast!R178</f>
        <v>52402.191081831581</v>
      </c>
      <c r="M32" s="329">
        <f>SalesForecast!S178</f>
        <v>58810.764706407717</v>
      </c>
      <c r="N32" s="329">
        <f>SalesForecast!T178</f>
        <v>66008.983379504483</v>
      </c>
      <c r="O32" s="334">
        <f>SUM(C32:N32)</f>
        <v>454367.29153417709</v>
      </c>
      <c r="P32" s="256">
        <f>SalesForecast!V178</f>
        <v>87218.351698049795</v>
      </c>
      <c r="Q32" s="256">
        <f>SalesForecast!W178</f>
        <v>98248.952088037797</v>
      </c>
      <c r="R32" s="256">
        <f>SalesForecast!X178</f>
        <v>106722.22086270625</v>
      </c>
      <c r="S32" s="256">
        <f>SalesForecast!Y178</f>
        <v>120178.48245605118</v>
      </c>
      <c r="T32" s="256">
        <f>SalesForecast!Z178</f>
        <v>130782.40916552745</v>
      </c>
      <c r="U32" s="256">
        <f>SalesForecast!AA178</f>
        <v>147223.6493340834</v>
      </c>
      <c r="V32" s="256">
        <f>SalesForecast!AB178</f>
        <v>164387.56055834319</v>
      </c>
      <c r="W32" s="256">
        <f>SalesForecast!AC178</f>
        <v>187357.51130393826</v>
      </c>
      <c r="X32" s="256">
        <f>SalesForecast!AD178</f>
        <v>207495.96102340703</v>
      </c>
      <c r="Y32" s="256">
        <f>SalesForecast!AE178</f>
        <v>236482.42026446204</v>
      </c>
      <c r="Z32" s="256">
        <f>SalesForecast!AF178</f>
        <v>262560.83125672129</v>
      </c>
      <c r="AA32" s="256">
        <f>SalesForecast!AG178</f>
        <v>299231.62062692957</v>
      </c>
      <c r="AB32" s="334">
        <f>SUM(P32:Z32)</f>
        <v>1748658.3500113278</v>
      </c>
      <c r="AC32" s="256">
        <f>SalesForecast!AI178</f>
        <v>359758.07650102186</v>
      </c>
      <c r="AD32" s="256">
        <f>SalesForecast!AJ178</f>
        <v>390058.23941067798</v>
      </c>
      <c r="AE32" s="256">
        <f>SalesForecast!AK178</f>
        <v>415872.06088130595</v>
      </c>
      <c r="AF32" s="256">
        <f>SalesForecast!AL178</f>
        <v>450825.28529619303</v>
      </c>
      <c r="AG32" s="256">
        <f>SalesForecast!AM178</f>
        <v>480934.52665953344</v>
      </c>
      <c r="AH32" s="256">
        <f>SalesForecast!AN178</f>
        <v>521274.52429607016</v>
      </c>
      <c r="AI32" s="256">
        <f>SalesForecast!AO178</f>
        <v>556393.94342227036</v>
      </c>
      <c r="AJ32" s="256">
        <f>SalesForecast!AP178</f>
        <v>602972.25955575088</v>
      </c>
      <c r="AK32" s="256">
        <f>SalesForecast!AQ178</f>
        <v>643935.55002455099</v>
      </c>
      <c r="AL32" s="256">
        <f>SalesForecast!AR178</f>
        <v>697740.72135039663</v>
      </c>
      <c r="AM32" s="256">
        <f>SalesForecast!AS178</f>
        <v>745520.30335320497</v>
      </c>
      <c r="AN32" s="256">
        <f>SalesForecast!AT178</f>
        <v>807700.15586773003</v>
      </c>
      <c r="AO32" s="334">
        <f>SUM(AC32:AM32)</f>
        <v>5865285.4907509768</v>
      </c>
      <c r="AP32" s="256">
        <f>SalesForecast!AV178</f>
        <v>948341.14223429875</v>
      </c>
      <c r="AQ32" s="256">
        <f>SalesForecast!AW178</f>
        <v>1004154.2879087406</v>
      </c>
      <c r="AR32" s="256">
        <f>SalesForecast!AX178</f>
        <v>1053458.4850826596</v>
      </c>
      <c r="AS32" s="256">
        <f>SalesForecast!AY178</f>
        <v>1116135.4576868399</v>
      </c>
      <c r="AT32" s="256">
        <f>SalesForecast!AZ178</f>
        <v>1171911.7870387591</v>
      </c>
      <c r="AU32" s="256">
        <f>SalesForecast!BA178</f>
        <v>1242401.9424185876</v>
      </c>
      <c r="AV32" s="256">
        <f>SalesForecast!BB178</f>
        <v>1305586.0285064166</v>
      </c>
      <c r="AW32" s="256">
        <f>SalesForecast!BC178</f>
        <v>1384980.8244936904</v>
      </c>
      <c r="AX32" s="256">
        <f>SalesForecast!BD178</f>
        <v>1456652.4466016754</v>
      </c>
      <c r="AY32" s="256">
        <f>SalesForecast!BE178</f>
        <v>1546207.7328100533</v>
      </c>
      <c r="AZ32" s="256">
        <f>SalesForecast!BF178</f>
        <v>1627613.8711861116</v>
      </c>
      <c r="BA32" s="256">
        <f>SalesForecast!BG178</f>
        <v>1728775.7672218485</v>
      </c>
      <c r="BB32" s="334">
        <f>SUM(AP32:AZ32)</f>
        <v>13857444.005967833</v>
      </c>
      <c r="BC32" s="256">
        <f>SalesForecast!BI178</f>
        <v>2004071.1850284957</v>
      </c>
      <c r="BD32" s="256">
        <f>SalesForecast!BJ178</f>
        <v>2096472.9563953588</v>
      </c>
      <c r="BE32" s="256">
        <f>SalesForecast!BK178</f>
        <v>2203654.4268422476</v>
      </c>
      <c r="BF32" s="256">
        <f>SalesForecast!BL178</f>
        <v>2310110.8903329093</v>
      </c>
      <c r="BG32" s="256">
        <f>SalesForecast!BM178</f>
        <v>2431725.2075303136</v>
      </c>
      <c r="BH32" s="256">
        <f>SalesForecast!BN178</f>
        <v>2554483.3298984505</v>
      </c>
      <c r="BI32" s="256">
        <f>SalesForecast!BO178</f>
        <v>2692823.5389922741</v>
      </c>
      <c r="BJ32" s="256">
        <f>SalesForecast!BP178</f>
        <v>2834496.0983223524</v>
      </c>
      <c r="BK32" s="256">
        <f>SalesForecast!BQ178</f>
        <v>2992233.1529263975</v>
      </c>
      <c r="BL32" s="256">
        <f>SalesForecast!BR178</f>
        <v>3155858.7719331561</v>
      </c>
      <c r="BM32" s="256">
        <f>SalesForecast!BS178</f>
        <v>3336104.2843040442</v>
      </c>
      <c r="BN32" s="256">
        <f>SalesForecast!BT178</f>
        <v>3525217.3588808617</v>
      </c>
      <c r="BO32" s="349">
        <f>SUM(BC32:BM32)</f>
        <v>28612033.842506003</v>
      </c>
    </row>
    <row r="33" spans="1:256" x14ac:dyDescent="0.2">
      <c r="B33" s="42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34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334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334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334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349"/>
    </row>
    <row r="34" spans="1:256" x14ac:dyDescent="0.2">
      <c r="B34" s="54" t="s">
        <v>34</v>
      </c>
      <c r="C34" s="266">
        <f>$C$13/$C$14*C32</f>
        <v>10554.900499999998</v>
      </c>
      <c r="D34" s="266">
        <f t="shared" ref="D34:N34" si="5">$C$13/$C$14*D32</f>
        <v>11836.221893333335</v>
      </c>
      <c r="E34" s="266">
        <f t="shared" si="5"/>
        <v>13274.271187200002</v>
      </c>
      <c r="F34" s="266">
        <f t="shared" si="5"/>
        <v>14888.36210299734</v>
      </c>
      <c r="G34" s="266">
        <f t="shared" si="5"/>
        <v>16700.205967623686</v>
      </c>
      <c r="H34" s="266">
        <f t="shared" si="5"/>
        <v>18734.211527055861</v>
      </c>
      <c r="I34" s="266">
        <f t="shared" si="5"/>
        <v>21017.822522350998</v>
      </c>
      <c r="J34" s="266">
        <f t="shared" si="5"/>
        <v>23581.897818501657</v>
      </c>
      <c r="K34" s="266">
        <f t="shared" si="5"/>
        <v>26461.139488582659</v>
      </c>
      <c r="L34" s="266">
        <f t="shared" si="5"/>
        <v>29694.574946371227</v>
      </c>
      <c r="M34" s="266">
        <f t="shared" si="5"/>
        <v>33326.100000297709</v>
      </c>
      <c r="N34" s="266">
        <f t="shared" si="5"/>
        <v>37405.090581719203</v>
      </c>
      <c r="O34" s="334"/>
      <c r="P34" s="266">
        <f>$C$13/$C$14*P32</f>
        <v>49423.732628894883</v>
      </c>
      <c r="Q34" s="266">
        <f t="shared" ref="Q34:AA34" si="6">$C$13/$C$14*Q32</f>
        <v>55674.406183221414</v>
      </c>
      <c r="R34" s="266">
        <f t="shared" si="6"/>
        <v>60475.925155533543</v>
      </c>
      <c r="S34" s="266">
        <f t="shared" si="6"/>
        <v>68101.140058428995</v>
      </c>
      <c r="T34" s="266">
        <f t="shared" si="6"/>
        <v>74110.031860465562</v>
      </c>
      <c r="U34" s="266">
        <f t="shared" si="6"/>
        <v>83426.734622647258</v>
      </c>
      <c r="V34" s="266">
        <f t="shared" si="6"/>
        <v>93152.950983061135</v>
      </c>
      <c r="W34" s="266">
        <f t="shared" si="6"/>
        <v>106169.25640556501</v>
      </c>
      <c r="X34" s="266">
        <f t="shared" si="6"/>
        <v>117581.04457993065</v>
      </c>
      <c r="Y34" s="266">
        <f t="shared" si="6"/>
        <v>134006.70481652848</v>
      </c>
      <c r="Z34" s="266">
        <f t="shared" si="6"/>
        <v>148784.47104547539</v>
      </c>
      <c r="AA34" s="266">
        <f t="shared" si="6"/>
        <v>169564.58502192676</v>
      </c>
      <c r="AB34" s="335"/>
      <c r="AC34" s="266">
        <f>$C$13/$C$14*AC32</f>
        <v>203862.91001724571</v>
      </c>
      <c r="AD34" s="266">
        <f t="shared" ref="AD34:AN34" si="7">$C$13/$C$14*AD32</f>
        <v>221033.00233271753</v>
      </c>
      <c r="AE34" s="266">
        <f t="shared" si="7"/>
        <v>235660.83449940669</v>
      </c>
      <c r="AF34" s="266">
        <f t="shared" si="7"/>
        <v>255467.66166784271</v>
      </c>
      <c r="AG34" s="266">
        <f t="shared" si="7"/>
        <v>272529.56510706892</v>
      </c>
      <c r="AH34" s="266">
        <f t="shared" si="7"/>
        <v>295388.89710110641</v>
      </c>
      <c r="AI34" s="266">
        <f t="shared" si="7"/>
        <v>315289.90127261984</v>
      </c>
      <c r="AJ34" s="266">
        <f t="shared" si="7"/>
        <v>341684.28041492548</v>
      </c>
      <c r="AK34" s="266">
        <f t="shared" si="7"/>
        <v>364896.81168057886</v>
      </c>
      <c r="AL34" s="266">
        <f t="shared" si="7"/>
        <v>395386.40876522474</v>
      </c>
      <c r="AM34" s="266">
        <f t="shared" si="7"/>
        <v>422461.50523348281</v>
      </c>
      <c r="AN34" s="266">
        <f t="shared" si="7"/>
        <v>457696.75499171368</v>
      </c>
      <c r="AO34" s="335"/>
      <c r="AP34" s="266">
        <f>$C$13/$C$14*AP32</f>
        <v>537393.31393276923</v>
      </c>
      <c r="AQ34" s="266">
        <f t="shared" ref="AQ34:BA34" si="8">$C$13/$C$14*AQ32</f>
        <v>569020.76314828626</v>
      </c>
      <c r="AR34" s="266">
        <f t="shared" si="8"/>
        <v>596959.80821350706</v>
      </c>
      <c r="AS34" s="266">
        <f t="shared" si="8"/>
        <v>632476.7593558759</v>
      </c>
      <c r="AT34" s="266">
        <f t="shared" si="8"/>
        <v>664083.34598863008</v>
      </c>
      <c r="AU34" s="266">
        <f t="shared" si="8"/>
        <v>704027.76737053297</v>
      </c>
      <c r="AV34" s="266">
        <f t="shared" si="8"/>
        <v>739832.08282030269</v>
      </c>
      <c r="AW34" s="266">
        <f t="shared" si="8"/>
        <v>784822.46721309121</v>
      </c>
      <c r="AX34" s="266">
        <f t="shared" si="8"/>
        <v>825436.38640761597</v>
      </c>
      <c r="AY34" s="266">
        <f t="shared" si="8"/>
        <v>876184.38192569686</v>
      </c>
      <c r="AZ34" s="266">
        <f t="shared" si="8"/>
        <v>922314.52700546326</v>
      </c>
      <c r="BA34" s="266">
        <f t="shared" si="8"/>
        <v>979639.60142571409</v>
      </c>
      <c r="BB34" s="335"/>
      <c r="BC34" s="266">
        <f>$C$13/$C$14*BC32</f>
        <v>1135640.3381828142</v>
      </c>
      <c r="BD34" s="266">
        <f t="shared" ref="BD34:BN34" si="9">$C$13/$C$14*BD32</f>
        <v>1188001.3419573701</v>
      </c>
      <c r="BE34" s="266">
        <f t="shared" si="9"/>
        <v>1248737.5085439403</v>
      </c>
      <c r="BF34" s="266">
        <f t="shared" si="9"/>
        <v>1309062.8378553153</v>
      </c>
      <c r="BG34" s="266">
        <f t="shared" si="9"/>
        <v>1377977.6176005111</v>
      </c>
      <c r="BH34" s="266">
        <f t="shared" si="9"/>
        <v>1447540.5536091218</v>
      </c>
      <c r="BI34" s="266">
        <f t="shared" si="9"/>
        <v>1525933.3387622887</v>
      </c>
      <c r="BJ34" s="266">
        <f t="shared" si="9"/>
        <v>1606214.4557159997</v>
      </c>
      <c r="BK34" s="266">
        <f t="shared" si="9"/>
        <v>1695598.7866582919</v>
      </c>
      <c r="BL34" s="266">
        <f t="shared" si="9"/>
        <v>1788319.9707621217</v>
      </c>
      <c r="BM34" s="266">
        <f t="shared" si="9"/>
        <v>1890459.0944389584</v>
      </c>
      <c r="BN34" s="266">
        <f t="shared" si="9"/>
        <v>1997623.1700324882</v>
      </c>
      <c r="BO34" s="350"/>
    </row>
    <row r="35" spans="1:256" x14ac:dyDescent="0.2">
      <c r="B35" s="42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334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335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335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335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350"/>
    </row>
    <row r="36" spans="1:256" x14ac:dyDescent="0.2">
      <c r="B36" s="54" t="s">
        <v>20</v>
      </c>
      <c r="C36" s="260">
        <f>SUM(C52:C60)*$C17/$C18+C39*$C17/$C18</f>
        <v>21895.420983333337</v>
      </c>
      <c r="D36" s="260">
        <f t="shared" ref="D36:N36" si="10">SUM(D52:D60)*$C17/$C18+D39*$C17/$C18</f>
        <v>12236.291501333333</v>
      </c>
      <c r="E36" s="260">
        <f t="shared" si="10"/>
        <v>12244.750614826668</v>
      </c>
      <c r="F36" s="260">
        <f t="shared" si="10"/>
        <v>25254.245267272538</v>
      </c>
      <c r="G36" s="260">
        <f t="shared" si="10"/>
        <v>12264.90317235857</v>
      </c>
      <c r="H36" s="260">
        <f t="shared" si="10"/>
        <v>12276.867910943465</v>
      </c>
      <c r="I36" s="260">
        <f t="shared" si="10"/>
        <v>12290.300916798144</v>
      </c>
      <c r="J36" s="260">
        <f t="shared" si="10"/>
        <v>25305.383712657858</v>
      </c>
      <c r="K36" s="260">
        <f t="shared" si="10"/>
        <v>12322.320428364212</v>
      </c>
      <c r="L36" s="260">
        <f t="shared" si="10"/>
        <v>12341.340636939438</v>
      </c>
      <c r="M36" s="260">
        <f t="shared" si="10"/>
        <v>12362.702549021358</v>
      </c>
      <c r="N36" s="260">
        <f t="shared" si="10"/>
        <v>25386.696611265019</v>
      </c>
      <c r="O36" s="334"/>
      <c r="P36" s="260">
        <f>SUM(P52:P60)*$C17/$C18+P39*$C17/$C18</f>
        <v>13640.727838993498</v>
      </c>
      <c r="Q36" s="260">
        <f t="shared" ref="Q36:AA36" si="11">SUM(Q52:Q60)*$C17/$C18+Q39*$C17/$C18</f>
        <v>13677.496506960126</v>
      </c>
      <c r="R36" s="260">
        <f t="shared" si="11"/>
        <v>13705.74073620902</v>
      </c>
      <c r="S36" s="260">
        <f t="shared" si="11"/>
        <v>26750.594941520176</v>
      </c>
      <c r="T36" s="260">
        <f t="shared" si="11"/>
        <v>13785.941363885091</v>
      </c>
      <c r="U36" s="260">
        <f t="shared" si="11"/>
        <v>13840.745497780277</v>
      </c>
      <c r="V36" s="260">
        <f t="shared" si="11"/>
        <v>39038.236312972258</v>
      </c>
      <c r="W36" s="260">
        <f t="shared" si="11"/>
        <v>58141.191704346464</v>
      </c>
      <c r="X36" s="260">
        <f t="shared" si="11"/>
        <v>45208.319870078019</v>
      </c>
      <c r="Y36" s="260">
        <f t="shared" si="11"/>
        <v>45304.941400881544</v>
      </c>
      <c r="Z36" s="260">
        <f t="shared" si="11"/>
        <v>45391.869437522408</v>
      </c>
      <c r="AA36" s="260">
        <f t="shared" si="11"/>
        <v>58514.105402089765</v>
      </c>
      <c r="AB36" s="335"/>
      <c r="AC36" s="260">
        <f>SUM(AC52:AC60)*$C17/$C18+AC39*$C17/$C18</f>
        <v>63900.860255003412</v>
      </c>
      <c r="AD36" s="260">
        <f t="shared" ref="AD36:AN36" si="12">SUM(AD52:AD60)*$C17/$C18+AD39*$C17/$C18</f>
        <v>64001.860798035603</v>
      </c>
      <c r="AE36" s="260">
        <f t="shared" si="12"/>
        <v>64087.906869604361</v>
      </c>
      <c r="AF36" s="260">
        <f t="shared" si="12"/>
        <v>77204.417617653991</v>
      </c>
      <c r="AG36" s="260">
        <f t="shared" si="12"/>
        <v>64304.781755531789</v>
      </c>
      <c r="AH36" s="260">
        <f t="shared" si="12"/>
        <v>64439.248414320246</v>
      </c>
      <c r="AI36" s="260">
        <f t="shared" si="12"/>
        <v>64556.313144740911</v>
      </c>
      <c r="AJ36" s="260">
        <f t="shared" si="12"/>
        <v>77711.574198519185</v>
      </c>
      <c r="AK36" s="260">
        <f t="shared" si="12"/>
        <v>64848.118500081851</v>
      </c>
      <c r="AL36" s="260">
        <f t="shared" si="12"/>
        <v>65027.469071168001</v>
      </c>
      <c r="AM36" s="260">
        <f t="shared" si="12"/>
        <v>65186.734344510689</v>
      </c>
      <c r="AN36" s="260">
        <f t="shared" si="12"/>
        <v>78394.000519559107</v>
      </c>
      <c r="AO36" s="335"/>
      <c r="AP36" s="260">
        <f>SUM(AP52:AP60)*$C17/$C18+AP39*$C17/$C18</f>
        <v>134440.20380744766</v>
      </c>
      <c r="AQ36" s="260">
        <f t="shared" ref="AQ36:BA36" si="13">SUM(AQ52:AQ60)*$C17/$C18+AQ39*$C17/$C18</f>
        <v>134626.24762636246</v>
      </c>
      <c r="AR36" s="260">
        <f t="shared" si="13"/>
        <v>134790.59495027552</v>
      </c>
      <c r="AS36" s="260">
        <f t="shared" si="13"/>
        <v>147999.51819228946</v>
      </c>
      <c r="AT36" s="260">
        <f t="shared" si="13"/>
        <v>135185.4392901292</v>
      </c>
      <c r="AU36" s="260">
        <f t="shared" si="13"/>
        <v>135420.4064747286</v>
      </c>
      <c r="AV36" s="260">
        <f t="shared" si="13"/>
        <v>135631.02009502138</v>
      </c>
      <c r="AW36" s="260">
        <f t="shared" si="13"/>
        <v>148895.66941497897</v>
      </c>
      <c r="AX36" s="260">
        <f t="shared" si="13"/>
        <v>136134.57482200558</v>
      </c>
      <c r="AY36" s="260">
        <f t="shared" si="13"/>
        <v>136433.09244270017</v>
      </c>
      <c r="AZ36" s="260">
        <f t="shared" si="13"/>
        <v>136704.44623728702</v>
      </c>
      <c r="BA36" s="260">
        <f t="shared" si="13"/>
        <v>150041.65255740614</v>
      </c>
      <c r="BB36" s="335"/>
      <c r="BC36" s="260">
        <f>SUM(BC52:BC60)*$C17/$C18+BC39*$C17/$C18</f>
        <v>173084.57095009502</v>
      </c>
      <c r="BD36" s="260">
        <f t="shared" ref="BD36:BN36" si="14">SUM(BD52:BD60)*$C17/$C18+BD39*$C17/$C18</f>
        <v>173392.57685465124</v>
      </c>
      <c r="BE36" s="260">
        <f t="shared" si="14"/>
        <v>173749.84842280752</v>
      </c>
      <c r="BF36" s="260">
        <f t="shared" si="14"/>
        <v>187104.70330110972</v>
      </c>
      <c r="BG36" s="260">
        <f t="shared" si="14"/>
        <v>174510.08435843443</v>
      </c>
      <c r="BH36" s="260">
        <f t="shared" si="14"/>
        <v>174919.27809966155</v>
      </c>
      <c r="BI36" s="260">
        <f t="shared" si="14"/>
        <v>175380.41212997428</v>
      </c>
      <c r="BJ36" s="260">
        <f t="shared" si="14"/>
        <v>188852.65399440788</v>
      </c>
      <c r="BK36" s="260">
        <f t="shared" si="14"/>
        <v>176378.44417642136</v>
      </c>
      <c r="BL36" s="260">
        <f t="shared" si="14"/>
        <v>176923.86290644389</v>
      </c>
      <c r="BM36" s="260">
        <f t="shared" si="14"/>
        <v>177524.68128101353</v>
      </c>
      <c r="BN36" s="260">
        <f t="shared" si="14"/>
        <v>191155.05819626959</v>
      </c>
      <c r="BO36" s="350"/>
    </row>
    <row r="37" spans="1:256" x14ac:dyDescent="0.2">
      <c r="B37" s="54" t="s">
        <v>96</v>
      </c>
      <c r="C37" s="260">
        <f>SUM(C41:C43)*$C21/$C22</f>
        <v>13775</v>
      </c>
      <c r="D37" s="260">
        <f t="shared" ref="D37:N37" si="15">SUM(D41:D43)*$C21/$C22</f>
        <v>13775</v>
      </c>
      <c r="E37" s="260">
        <f t="shared" si="15"/>
        <v>13775</v>
      </c>
      <c r="F37" s="260">
        <f t="shared" si="15"/>
        <v>13775</v>
      </c>
      <c r="G37" s="260">
        <f t="shared" si="15"/>
        <v>13775</v>
      </c>
      <c r="H37" s="260">
        <f t="shared" si="15"/>
        <v>13775</v>
      </c>
      <c r="I37" s="260">
        <f t="shared" si="15"/>
        <v>13775</v>
      </c>
      <c r="J37" s="260">
        <f t="shared" si="15"/>
        <v>13775</v>
      </c>
      <c r="K37" s="260">
        <f t="shared" si="15"/>
        <v>13775</v>
      </c>
      <c r="L37" s="260">
        <f t="shared" si="15"/>
        <v>13775</v>
      </c>
      <c r="M37" s="260">
        <f t="shared" si="15"/>
        <v>13775</v>
      </c>
      <c r="N37" s="260">
        <f t="shared" si="15"/>
        <v>13775</v>
      </c>
      <c r="O37" s="334"/>
      <c r="P37" s="260">
        <f>SUM(P41:P43)*$C21/$C22</f>
        <v>13931.75</v>
      </c>
      <c r="Q37" s="260">
        <f t="shared" ref="Q37:AA37" si="16">SUM(Q41:Q43)*$C21/$C22</f>
        <v>13931.75</v>
      </c>
      <c r="R37" s="260">
        <f t="shared" si="16"/>
        <v>13931.75</v>
      </c>
      <c r="S37" s="260">
        <f t="shared" si="16"/>
        <v>13931.75</v>
      </c>
      <c r="T37" s="260">
        <f t="shared" si="16"/>
        <v>13931.75</v>
      </c>
      <c r="U37" s="260">
        <f t="shared" si="16"/>
        <v>13931.75</v>
      </c>
      <c r="V37" s="260">
        <f t="shared" si="16"/>
        <v>42600.375</v>
      </c>
      <c r="W37" s="260">
        <f t="shared" si="16"/>
        <v>42600.375</v>
      </c>
      <c r="X37" s="260">
        <f t="shared" si="16"/>
        <v>42600.375</v>
      </c>
      <c r="Y37" s="260">
        <f t="shared" si="16"/>
        <v>42600.375</v>
      </c>
      <c r="Z37" s="260">
        <f t="shared" si="16"/>
        <v>42600.375</v>
      </c>
      <c r="AA37" s="260">
        <f t="shared" si="16"/>
        <v>42600.375</v>
      </c>
      <c r="AB37" s="335"/>
      <c r="AC37" s="260">
        <f>SUM(AC41:AC43)*$C21/$C22</f>
        <v>60370.956249999996</v>
      </c>
      <c r="AD37" s="260">
        <f t="shared" ref="AD37:AN37" si="17">SUM(AD41:AD43)*$C21/$C22</f>
        <v>60370.956249999996</v>
      </c>
      <c r="AE37" s="260">
        <f t="shared" si="17"/>
        <v>60370.956249999996</v>
      </c>
      <c r="AF37" s="260">
        <f t="shared" si="17"/>
        <v>60370.956249999996</v>
      </c>
      <c r="AG37" s="260">
        <f t="shared" si="17"/>
        <v>60370.956249999996</v>
      </c>
      <c r="AH37" s="260">
        <f t="shared" si="17"/>
        <v>60370.956249999996</v>
      </c>
      <c r="AI37" s="260">
        <f t="shared" si="17"/>
        <v>60370.956249999996</v>
      </c>
      <c r="AJ37" s="260">
        <f t="shared" si="17"/>
        <v>60370.956249999996</v>
      </c>
      <c r="AK37" s="260">
        <f t="shared" si="17"/>
        <v>60370.956249999996</v>
      </c>
      <c r="AL37" s="260">
        <f t="shared" si="17"/>
        <v>60370.956249999996</v>
      </c>
      <c r="AM37" s="260">
        <f t="shared" si="17"/>
        <v>60370.956249999996</v>
      </c>
      <c r="AN37" s="260">
        <f t="shared" si="17"/>
        <v>60370.956249999996</v>
      </c>
      <c r="AO37" s="335"/>
      <c r="AP37" s="260">
        <f>SUM(AP41:AP43)*$C21/$C22</f>
        <v>75280.422500000001</v>
      </c>
      <c r="AQ37" s="260">
        <f t="shared" ref="AQ37:BA37" si="18">SUM(AQ41:AQ43)*$C21/$C22</f>
        <v>75280.422500000001</v>
      </c>
      <c r="AR37" s="260">
        <f t="shared" si="18"/>
        <v>75280.422500000001</v>
      </c>
      <c r="AS37" s="260">
        <f t="shared" si="18"/>
        <v>75280.422500000001</v>
      </c>
      <c r="AT37" s="260">
        <f t="shared" si="18"/>
        <v>75280.422500000001</v>
      </c>
      <c r="AU37" s="260">
        <f t="shared" si="18"/>
        <v>75280.422500000001</v>
      </c>
      <c r="AV37" s="260">
        <f t="shared" si="18"/>
        <v>75280.422500000001</v>
      </c>
      <c r="AW37" s="260">
        <f t="shared" si="18"/>
        <v>75280.422500000001</v>
      </c>
      <c r="AX37" s="260">
        <f t="shared" si="18"/>
        <v>75280.422500000001</v>
      </c>
      <c r="AY37" s="260">
        <f t="shared" si="18"/>
        <v>75280.422500000001</v>
      </c>
      <c r="AZ37" s="260">
        <f t="shared" si="18"/>
        <v>75280.422500000001</v>
      </c>
      <c r="BA37" s="260">
        <f t="shared" si="18"/>
        <v>75280.422500000001</v>
      </c>
      <c r="BB37" s="335"/>
      <c r="BC37" s="260">
        <f>SUM(BC41:BC43)*$C21/$C22</f>
        <v>79856.947393750001</v>
      </c>
      <c r="BD37" s="260">
        <f t="shared" ref="BD37:BN37" si="19">SUM(BD41:BD43)*$C21/$C22</f>
        <v>79856.947393750001</v>
      </c>
      <c r="BE37" s="260">
        <f t="shared" si="19"/>
        <v>79856.947393750001</v>
      </c>
      <c r="BF37" s="260">
        <f t="shared" si="19"/>
        <v>79856.947393750001</v>
      </c>
      <c r="BG37" s="260">
        <f t="shared" si="19"/>
        <v>79856.947393750001</v>
      </c>
      <c r="BH37" s="260">
        <f t="shared" si="19"/>
        <v>79856.947393750001</v>
      </c>
      <c r="BI37" s="260">
        <f t="shared" si="19"/>
        <v>79856.947393750001</v>
      </c>
      <c r="BJ37" s="260">
        <f t="shared" si="19"/>
        <v>79856.947393750001</v>
      </c>
      <c r="BK37" s="260">
        <f t="shared" si="19"/>
        <v>79856.947393750001</v>
      </c>
      <c r="BL37" s="260">
        <f t="shared" si="19"/>
        <v>79856.947393750001</v>
      </c>
      <c r="BM37" s="260">
        <f t="shared" si="19"/>
        <v>79856.947393750001</v>
      </c>
      <c r="BN37" s="260">
        <f t="shared" si="19"/>
        <v>79856.947393750001</v>
      </c>
      <c r="BO37" s="350"/>
    </row>
    <row r="38" spans="1:256" x14ac:dyDescent="0.2">
      <c r="B38" s="42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334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335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335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335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350"/>
    </row>
    <row r="39" spans="1:256" x14ac:dyDescent="0.2">
      <c r="B39" s="26" t="s">
        <v>321</v>
      </c>
      <c r="C39" s="260">
        <f>C147-C89-C91</f>
        <v>28250.000000000004</v>
      </c>
      <c r="D39" s="260">
        <f t="shared" ref="D39:N39" si="20">D147-D89-D91</f>
        <v>13500</v>
      </c>
      <c r="E39" s="260">
        <f t="shared" si="20"/>
        <v>13500</v>
      </c>
      <c r="F39" s="260">
        <f t="shared" si="20"/>
        <v>33000.000000000007</v>
      </c>
      <c r="G39" s="260">
        <f t="shared" si="20"/>
        <v>13500</v>
      </c>
      <c r="H39" s="260">
        <f t="shared" si="20"/>
        <v>13500</v>
      </c>
      <c r="I39" s="260">
        <f t="shared" si="20"/>
        <v>13500</v>
      </c>
      <c r="J39" s="260">
        <f t="shared" si="20"/>
        <v>33000.000000000007</v>
      </c>
      <c r="K39" s="260">
        <f t="shared" si="20"/>
        <v>13500</v>
      </c>
      <c r="L39" s="260">
        <f t="shared" si="20"/>
        <v>13500</v>
      </c>
      <c r="M39" s="260">
        <f t="shared" si="20"/>
        <v>13500</v>
      </c>
      <c r="N39" s="260">
        <f t="shared" si="20"/>
        <v>33000.000000000007</v>
      </c>
      <c r="O39" s="334">
        <f>SUM(C39:N39)</f>
        <v>235250</v>
      </c>
      <c r="P39" s="260">
        <f>P147-P89-P91</f>
        <v>14800</v>
      </c>
      <c r="Q39" s="260">
        <f t="shared" ref="Q39:AA39" si="21">Q147-Q89-Q91</f>
        <v>14800</v>
      </c>
      <c r="R39" s="260">
        <f t="shared" si="21"/>
        <v>14800</v>
      </c>
      <c r="S39" s="260">
        <f t="shared" si="21"/>
        <v>34300.000000000007</v>
      </c>
      <c r="T39" s="260">
        <f t="shared" si="21"/>
        <v>14800</v>
      </c>
      <c r="U39" s="260">
        <f t="shared" si="21"/>
        <v>14800</v>
      </c>
      <c r="V39" s="260">
        <f t="shared" si="21"/>
        <v>37210.416666666672</v>
      </c>
      <c r="W39" s="260">
        <f t="shared" si="21"/>
        <v>65750</v>
      </c>
      <c r="X39" s="260">
        <f t="shared" si="21"/>
        <v>46250</v>
      </c>
      <c r="Y39" s="260">
        <f t="shared" si="21"/>
        <v>46250</v>
      </c>
      <c r="Z39" s="260">
        <f t="shared" si="21"/>
        <v>46250</v>
      </c>
      <c r="AA39" s="260">
        <f t="shared" si="21"/>
        <v>65750</v>
      </c>
      <c r="AB39" s="335">
        <f t="shared" ref="AB39:AB44" si="22">SUM(P39:Z39)</f>
        <v>350010.41666666669</v>
      </c>
      <c r="AC39" s="260">
        <f>AC147-AC89-AC91</f>
        <v>69125.000000000015</v>
      </c>
      <c r="AD39" s="260">
        <f t="shared" ref="AD39:AN39" si="23">AD147-AD89-AD91</f>
        <v>69125.000000000015</v>
      </c>
      <c r="AE39" s="260">
        <f t="shared" si="23"/>
        <v>69125.000000000015</v>
      </c>
      <c r="AF39" s="260">
        <f t="shared" si="23"/>
        <v>88625.000000000015</v>
      </c>
      <c r="AG39" s="260">
        <f t="shared" si="23"/>
        <v>69125.000000000015</v>
      </c>
      <c r="AH39" s="260">
        <f t="shared" si="23"/>
        <v>69125.000000000015</v>
      </c>
      <c r="AI39" s="260">
        <f t="shared" si="23"/>
        <v>69125.000000000015</v>
      </c>
      <c r="AJ39" s="260">
        <f t="shared" si="23"/>
        <v>88625.000000000015</v>
      </c>
      <c r="AK39" s="260">
        <f t="shared" si="23"/>
        <v>69125.000000000015</v>
      </c>
      <c r="AL39" s="260">
        <f t="shared" si="23"/>
        <v>69125.000000000015</v>
      </c>
      <c r="AM39" s="260">
        <f t="shared" si="23"/>
        <v>69125.000000000015</v>
      </c>
      <c r="AN39" s="260">
        <f t="shared" si="23"/>
        <v>88625.000000000015</v>
      </c>
      <c r="AO39" s="335">
        <f t="shared" ref="AO39:AO44" si="24">SUM(AC39:AM39)</f>
        <v>799375.00000000012</v>
      </c>
      <c r="AP39" s="260">
        <f>AP147-AP89-AP91</f>
        <v>168143.75</v>
      </c>
      <c r="AQ39" s="260">
        <f t="shared" ref="AQ39:BA39" si="25">AQ147-AQ89-AQ91</f>
        <v>168143.75</v>
      </c>
      <c r="AR39" s="260">
        <f t="shared" si="25"/>
        <v>168143.75</v>
      </c>
      <c r="AS39" s="260">
        <f t="shared" si="25"/>
        <v>187643.75</v>
      </c>
      <c r="AT39" s="260">
        <f t="shared" si="25"/>
        <v>168143.75</v>
      </c>
      <c r="AU39" s="260">
        <f t="shared" si="25"/>
        <v>168143.75</v>
      </c>
      <c r="AV39" s="260">
        <f t="shared" si="25"/>
        <v>168143.75</v>
      </c>
      <c r="AW39" s="260">
        <f t="shared" si="25"/>
        <v>187643.75</v>
      </c>
      <c r="AX39" s="260">
        <f t="shared" si="25"/>
        <v>168143.75</v>
      </c>
      <c r="AY39" s="260">
        <f t="shared" si="25"/>
        <v>168143.75</v>
      </c>
      <c r="AZ39" s="260">
        <f t="shared" si="25"/>
        <v>168143.75</v>
      </c>
      <c r="BA39" s="260">
        <f t="shared" si="25"/>
        <v>187643.75</v>
      </c>
      <c r="BB39" s="335">
        <f t="shared" ref="BB39:BB44" si="26">SUM(AP39:AZ39)</f>
        <v>1888581.25</v>
      </c>
      <c r="BC39" s="260">
        <f>BC147-BC89-BC91</f>
        <v>218436.87500000006</v>
      </c>
      <c r="BD39" s="260">
        <f t="shared" ref="BD39:BN39" si="27">BD147-BD89-BD91</f>
        <v>218436.87500000006</v>
      </c>
      <c r="BE39" s="260">
        <f t="shared" si="27"/>
        <v>218436.87500000006</v>
      </c>
      <c r="BF39" s="260">
        <f t="shared" si="27"/>
        <v>237936.87500000006</v>
      </c>
      <c r="BG39" s="260">
        <f t="shared" si="27"/>
        <v>218436.87500000006</v>
      </c>
      <c r="BH39" s="260">
        <f t="shared" si="27"/>
        <v>218436.87500000006</v>
      </c>
      <c r="BI39" s="260">
        <f t="shared" si="27"/>
        <v>218436.87500000006</v>
      </c>
      <c r="BJ39" s="260">
        <f t="shared" si="27"/>
        <v>237936.87500000006</v>
      </c>
      <c r="BK39" s="260">
        <f t="shared" si="27"/>
        <v>218436.87500000006</v>
      </c>
      <c r="BL39" s="260">
        <f t="shared" si="27"/>
        <v>218436.87500000006</v>
      </c>
      <c r="BM39" s="260">
        <f t="shared" si="27"/>
        <v>218436.87500000006</v>
      </c>
      <c r="BN39" s="260">
        <f t="shared" si="27"/>
        <v>237936.87500000006</v>
      </c>
      <c r="BO39" s="350">
        <f t="shared" ref="BO39:BO44" si="28">SUM(BC39:BM39)</f>
        <v>2441805.6250000005</v>
      </c>
    </row>
    <row r="40" spans="1:256" x14ac:dyDescent="0.2">
      <c r="B40" s="24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334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334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334"/>
      <c r="AP40" s="212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334"/>
      <c r="BC40" s="257"/>
      <c r="BD40" s="212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349"/>
    </row>
    <row r="41" spans="1:256" x14ac:dyDescent="0.2">
      <c r="B41" s="54" t="s">
        <v>113</v>
      </c>
      <c r="C41" s="266">
        <f>C88</f>
        <v>24166.666666666668</v>
      </c>
      <c r="D41" s="266">
        <f t="shared" ref="D41:N41" si="29">D88</f>
        <v>24166.666666666668</v>
      </c>
      <c r="E41" s="266">
        <f t="shared" si="29"/>
        <v>24166.666666666668</v>
      </c>
      <c r="F41" s="266">
        <f t="shared" si="29"/>
        <v>24166.666666666668</v>
      </c>
      <c r="G41" s="266">
        <f t="shared" si="29"/>
        <v>24166.666666666668</v>
      </c>
      <c r="H41" s="266">
        <f t="shared" si="29"/>
        <v>24166.666666666668</v>
      </c>
      <c r="I41" s="266">
        <f t="shared" si="29"/>
        <v>24166.666666666668</v>
      </c>
      <c r="J41" s="266">
        <f t="shared" si="29"/>
        <v>24166.666666666668</v>
      </c>
      <c r="K41" s="266">
        <f t="shared" si="29"/>
        <v>24166.666666666668</v>
      </c>
      <c r="L41" s="266">
        <f t="shared" si="29"/>
        <v>24166.666666666668</v>
      </c>
      <c r="M41" s="266">
        <f t="shared" si="29"/>
        <v>24166.666666666668</v>
      </c>
      <c r="N41" s="266">
        <f t="shared" si="29"/>
        <v>24166.666666666668</v>
      </c>
      <c r="O41" s="335">
        <f>SUM(C41:N41)</f>
        <v>290000</v>
      </c>
      <c r="P41" s="266">
        <f>P88</f>
        <v>24441.666666666668</v>
      </c>
      <c r="Q41" s="266">
        <f t="shared" ref="Q41:AA41" si="30">Q88</f>
        <v>24441.666666666668</v>
      </c>
      <c r="R41" s="266">
        <f t="shared" si="30"/>
        <v>24441.666666666668</v>
      </c>
      <c r="S41" s="266">
        <f t="shared" si="30"/>
        <v>24441.666666666668</v>
      </c>
      <c r="T41" s="266">
        <f t="shared" si="30"/>
        <v>24441.666666666668</v>
      </c>
      <c r="U41" s="266">
        <f t="shared" si="30"/>
        <v>24441.666666666668</v>
      </c>
      <c r="V41" s="266">
        <f t="shared" si="30"/>
        <v>74737.5</v>
      </c>
      <c r="W41" s="266">
        <f t="shared" si="30"/>
        <v>74737.5</v>
      </c>
      <c r="X41" s="266">
        <f t="shared" si="30"/>
        <v>74737.5</v>
      </c>
      <c r="Y41" s="266">
        <f t="shared" si="30"/>
        <v>74737.5</v>
      </c>
      <c r="Z41" s="266">
        <f t="shared" si="30"/>
        <v>74737.5</v>
      </c>
      <c r="AA41" s="266">
        <f t="shared" si="30"/>
        <v>74737.5</v>
      </c>
      <c r="AB41" s="335">
        <f t="shared" si="22"/>
        <v>520337.5</v>
      </c>
      <c r="AC41" s="266">
        <f>AC88</f>
        <v>105913.95833333333</v>
      </c>
      <c r="AD41" s="266">
        <f t="shared" ref="AD41:AN41" si="31">AD88</f>
        <v>105913.95833333333</v>
      </c>
      <c r="AE41" s="266">
        <f t="shared" si="31"/>
        <v>105913.95833333333</v>
      </c>
      <c r="AF41" s="266">
        <f t="shared" si="31"/>
        <v>105913.95833333333</v>
      </c>
      <c r="AG41" s="266">
        <f t="shared" si="31"/>
        <v>105913.95833333333</v>
      </c>
      <c r="AH41" s="266">
        <f t="shared" si="31"/>
        <v>105913.95833333333</v>
      </c>
      <c r="AI41" s="266">
        <f t="shared" si="31"/>
        <v>105913.95833333333</v>
      </c>
      <c r="AJ41" s="266">
        <f t="shared" si="31"/>
        <v>105913.95833333333</v>
      </c>
      <c r="AK41" s="266">
        <f t="shared" si="31"/>
        <v>105913.95833333333</v>
      </c>
      <c r="AL41" s="266">
        <f t="shared" si="31"/>
        <v>105913.95833333333</v>
      </c>
      <c r="AM41" s="266">
        <f t="shared" si="31"/>
        <v>105913.95833333333</v>
      </c>
      <c r="AN41" s="266">
        <f t="shared" si="31"/>
        <v>105913.95833333333</v>
      </c>
      <c r="AO41" s="335">
        <f t="shared" si="24"/>
        <v>1165053.5416666667</v>
      </c>
      <c r="AP41" s="266">
        <f>AP88</f>
        <v>132070.91666666666</v>
      </c>
      <c r="AQ41" s="266">
        <f t="shared" ref="AQ41:BA41" si="32">AQ88</f>
        <v>132070.91666666666</v>
      </c>
      <c r="AR41" s="266">
        <f t="shared" si="32"/>
        <v>132070.91666666666</v>
      </c>
      <c r="AS41" s="266">
        <f t="shared" si="32"/>
        <v>132070.91666666666</v>
      </c>
      <c r="AT41" s="266">
        <f t="shared" si="32"/>
        <v>132070.91666666666</v>
      </c>
      <c r="AU41" s="266">
        <f t="shared" si="32"/>
        <v>132070.91666666666</v>
      </c>
      <c r="AV41" s="266">
        <f t="shared" si="32"/>
        <v>132070.91666666666</v>
      </c>
      <c r="AW41" s="266">
        <f t="shared" si="32"/>
        <v>132070.91666666666</v>
      </c>
      <c r="AX41" s="266">
        <f t="shared" si="32"/>
        <v>132070.91666666666</v>
      </c>
      <c r="AY41" s="266">
        <f t="shared" si="32"/>
        <v>132070.91666666666</v>
      </c>
      <c r="AZ41" s="266">
        <f t="shared" si="32"/>
        <v>132070.91666666666</v>
      </c>
      <c r="BA41" s="266">
        <f t="shared" si="32"/>
        <v>132070.91666666666</v>
      </c>
      <c r="BB41" s="335">
        <f t="shared" si="26"/>
        <v>1452780.0833333335</v>
      </c>
      <c r="BC41" s="266">
        <f>BC88</f>
        <v>140099.90770833334</v>
      </c>
      <c r="BD41" s="266">
        <f t="shared" ref="BD41:BN41" si="33">BD88</f>
        <v>140099.90770833334</v>
      </c>
      <c r="BE41" s="266">
        <f t="shared" si="33"/>
        <v>140099.90770833334</v>
      </c>
      <c r="BF41" s="266">
        <f t="shared" si="33"/>
        <v>140099.90770833334</v>
      </c>
      <c r="BG41" s="266">
        <f t="shared" si="33"/>
        <v>140099.90770833334</v>
      </c>
      <c r="BH41" s="266">
        <f t="shared" si="33"/>
        <v>140099.90770833334</v>
      </c>
      <c r="BI41" s="266">
        <f t="shared" si="33"/>
        <v>140099.90770833334</v>
      </c>
      <c r="BJ41" s="266">
        <f t="shared" si="33"/>
        <v>140099.90770833334</v>
      </c>
      <c r="BK41" s="266">
        <f t="shared" si="33"/>
        <v>140099.90770833334</v>
      </c>
      <c r="BL41" s="266">
        <f t="shared" si="33"/>
        <v>140099.90770833334</v>
      </c>
      <c r="BM41" s="266">
        <f t="shared" si="33"/>
        <v>140099.90770833334</v>
      </c>
      <c r="BN41" s="266">
        <f t="shared" si="33"/>
        <v>140099.90770833334</v>
      </c>
      <c r="BO41" s="350">
        <f t="shared" si="28"/>
        <v>1541098.9847916667</v>
      </c>
    </row>
    <row r="42" spans="1:256" x14ac:dyDescent="0.2">
      <c r="B42" s="54" t="s">
        <v>114</v>
      </c>
      <c r="C42" s="266">
        <f t="shared" ref="C42:N42" si="34">C$41*$C24</f>
        <v>1933.3333333333335</v>
      </c>
      <c r="D42" s="266">
        <f t="shared" si="34"/>
        <v>1933.3333333333335</v>
      </c>
      <c r="E42" s="266">
        <f t="shared" si="34"/>
        <v>1933.3333333333335</v>
      </c>
      <c r="F42" s="266">
        <f t="shared" si="34"/>
        <v>1933.3333333333335</v>
      </c>
      <c r="G42" s="266">
        <f t="shared" si="34"/>
        <v>1933.3333333333335</v>
      </c>
      <c r="H42" s="266">
        <f t="shared" si="34"/>
        <v>1933.3333333333335</v>
      </c>
      <c r="I42" s="266">
        <f t="shared" si="34"/>
        <v>1933.3333333333335</v>
      </c>
      <c r="J42" s="266">
        <f t="shared" si="34"/>
        <v>1933.3333333333335</v>
      </c>
      <c r="K42" s="266">
        <f t="shared" si="34"/>
        <v>1933.3333333333335</v>
      </c>
      <c r="L42" s="266">
        <f t="shared" si="34"/>
        <v>1933.3333333333335</v>
      </c>
      <c r="M42" s="266">
        <f t="shared" si="34"/>
        <v>1933.3333333333335</v>
      </c>
      <c r="N42" s="266">
        <f t="shared" si="34"/>
        <v>1933.3333333333335</v>
      </c>
      <c r="O42" s="335">
        <f>SUM(C42:N42)</f>
        <v>23200</v>
      </c>
      <c r="P42" s="266">
        <f t="shared" ref="P42:AA42" si="35">P$41*$C24</f>
        <v>1955.3333333333335</v>
      </c>
      <c r="Q42" s="266">
        <f t="shared" si="35"/>
        <v>1955.3333333333335</v>
      </c>
      <c r="R42" s="266">
        <f t="shared" si="35"/>
        <v>1955.3333333333335</v>
      </c>
      <c r="S42" s="266">
        <f t="shared" si="35"/>
        <v>1955.3333333333335</v>
      </c>
      <c r="T42" s="266">
        <f t="shared" si="35"/>
        <v>1955.3333333333335</v>
      </c>
      <c r="U42" s="266">
        <f t="shared" si="35"/>
        <v>1955.3333333333335</v>
      </c>
      <c r="V42" s="266">
        <f t="shared" si="35"/>
        <v>5979</v>
      </c>
      <c r="W42" s="266">
        <f t="shared" si="35"/>
        <v>5979</v>
      </c>
      <c r="X42" s="266">
        <f t="shared" si="35"/>
        <v>5979</v>
      </c>
      <c r="Y42" s="266">
        <f t="shared" si="35"/>
        <v>5979</v>
      </c>
      <c r="Z42" s="266">
        <f t="shared" si="35"/>
        <v>5979</v>
      </c>
      <c r="AA42" s="266">
        <f t="shared" si="35"/>
        <v>5979</v>
      </c>
      <c r="AB42" s="335">
        <f t="shared" si="22"/>
        <v>41627</v>
      </c>
      <c r="AC42" s="266">
        <f t="shared" ref="AC42:AN42" si="36">AC$41*$C24</f>
        <v>8473.1166666666668</v>
      </c>
      <c r="AD42" s="266">
        <f t="shared" si="36"/>
        <v>8473.1166666666668</v>
      </c>
      <c r="AE42" s="266">
        <f t="shared" si="36"/>
        <v>8473.1166666666668</v>
      </c>
      <c r="AF42" s="266">
        <f t="shared" si="36"/>
        <v>8473.1166666666668</v>
      </c>
      <c r="AG42" s="266">
        <f t="shared" si="36"/>
        <v>8473.1166666666668</v>
      </c>
      <c r="AH42" s="266">
        <f t="shared" si="36"/>
        <v>8473.1166666666668</v>
      </c>
      <c r="AI42" s="266">
        <f t="shared" si="36"/>
        <v>8473.1166666666668</v>
      </c>
      <c r="AJ42" s="266">
        <f t="shared" si="36"/>
        <v>8473.1166666666668</v>
      </c>
      <c r="AK42" s="266">
        <f t="shared" si="36"/>
        <v>8473.1166666666668</v>
      </c>
      <c r="AL42" s="266">
        <f t="shared" si="36"/>
        <v>8473.1166666666668</v>
      </c>
      <c r="AM42" s="266">
        <f t="shared" si="36"/>
        <v>8473.1166666666668</v>
      </c>
      <c r="AN42" s="266">
        <f t="shared" si="36"/>
        <v>8473.1166666666668</v>
      </c>
      <c r="AO42" s="335">
        <f t="shared" si="24"/>
        <v>93204.28333333334</v>
      </c>
      <c r="AP42" s="266">
        <f t="shared" ref="AP42:BA42" si="37">AP$41*$C24</f>
        <v>10565.673333333332</v>
      </c>
      <c r="AQ42" s="266">
        <f t="shared" si="37"/>
        <v>10565.673333333332</v>
      </c>
      <c r="AR42" s="266">
        <f t="shared" si="37"/>
        <v>10565.673333333332</v>
      </c>
      <c r="AS42" s="266">
        <f t="shared" si="37"/>
        <v>10565.673333333332</v>
      </c>
      <c r="AT42" s="266">
        <f t="shared" si="37"/>
        <v>10565.673333333332</v>
      </c>
      <c r="AU42" s="266">
        <f t="shared" si="37"/>
        <v>10565.673333333332</v>
      </c>
      <c r="AV42" s="266">
        <f t="shared" si="37"/>
        <v>10565.673333333332</v>
      </c>
      <c r="AW42" s="266">
        <f t="shared" si="37"/>
        <v>10565.673333333332</v>
      </c>
      <c r="AX42" s="266">
        <f t="shared" si="37"/>
        <v>10565.673333333332</v>
      </c>
      <c r="AY42" s="266">
        <f t="shared" si="37"/>
        <v>10565.673333333332</v>
      </c>
      <c r="AZ42" s="266">
        <f t="shared" si="37"/>
        <v>10565.673333333332</v>
      </c>
      <c r="BA42" s="266">
        <f t="shared" si="37"/>
        <v>10565.673333333332</v>
      </c>
      <c r="BB42" s="335">
        <f t="shared" si="26"/>
        <v>116222.40666666668</v>
      </c>
      <c r="BC42" s="266">
        <f t="shared" ref="BC42:BN42" si="38">BC$41*$C24</f>
        <v>11207.992616666668</v>
      </c>
      <c r="BD42" s="266">
        <f t="shared" si="38"/>
        <v>11207.992616666668</v>
      </c>
      <c r="BE42" s="266">
        <f t="shared" si="38"/>
        <v>11207.992616666668</v>
      </c>
      <c r="BF42" s="266">
        <f t="shared" si="38"/>
        <v>11207.992616666668</v>
      </c>
      <c r="BG42" s="266">
        <f t="shared" si="38"/>
        <v>11207.992616666668</v>
      </c>
      <c r="BH42" s="266">
        <f t="shared" si="38"/>
        <v>11207.992616666668</v>
      </c>
      <c r="BI42" s="266">
        <f t="shared" si="38"/>
        <v>11207.992616666668</v>
      </c>
      <c r="BJ42" s="266">
        <f t="shared" si="38"/>
        <v>11207.992616666668</v>
      </c>
      <c r="BK42" s="266">
        <f t="shared" si="38"/>
        <v>11207.992616666668</v>
      </c>
      <c r="BL42" s="266">
        <f t="shared" si="38"/>
        <v>11207.992616666668</v>
      </c>
      <c r="BM42" s="266">
        <f t="shared" si="38"/>
        <v>11207.992616666668</v>
      </c>
      <c r="BN42" s="266">
        <f t="shared" si="38"/>
        <v>11207.992616666668</v>
      </c>
      <c r="BO42" s="350">
        <f t="shared" si="28"/>
        <v>123287.91878333336</v>
      </c>
    </row>
    <row r="43" spans="1:256" x14ac:dyDescent="0.2">
      <c r="B43" s="54" t="s">
        <v>112</v>
      </c>
      <c r="C43" s="266">
        <f t="shared" ref="C43:N43" si="39">C$41*$C25</f>
        <v>1450</v>
      </c>
      <c r="D43" s="266">
        <f t="shared" si="39"/>
        <v>1450</v>
      </c>
      <c r="E43" s="266">
        <f t="shared" si="39"/>
        <v>1450</v>
      </c>
      <c r="F43" s="266">
        <f t="shared" si="39"/>
        <v>1450</v>
      </c>
      <c r="G43" s="266">
        <f t="shared" si="39"/>
        <v>1450</v>
      </c>
      <c r="H43" s="266">
        <f t="shared" si="39"/>
        <v>1450</v>
      </c>
      <c r="I43" s="266">
        <f t="shared" si="39"/>
        <v>1450</v>
      </c>
      <c r="J43" s="266">
        <f t="shared" si="39"/>
        <v>1450</v>
      </c>
      <c r="K43" s="266">
        <f t="shared" si="39"/>
        <v>1450</v>
      </c>
      <c r="L43" s="266">
        <f t="shared" si="39"/>
        <v>1450</v>
      </c>
      <c r="M43" s="266">
        <f t="shared" si="39"/>
        <v>1450</v>
      </c>
      <c r="N43" s="266">
        <f t="shared" si="39"/>
        <v>1450</v>
      </c>
      <c r="O43" s="335">
        <f>SUM(C43:N43)</f>
        <v>17400</v>
      </c>
      <c r="P43" s="266">
        <f t="shared" ref="P43:AA43" si="40">P$41*$C25</f>
        <v>1466.5</v>
      </c>
      <c r="Q43" s="266">
        <f t="shared" si="40"/>
        <v>1466.5</v>
      </c>
      <c r="R43" s="266">
        <f t="shared" si="40"/>
        <v>1466.5</v>
      </c>
      <c r="S43" s="266">
        <f t="shared" si="40"/>
        <v>1466.5</v>
      </c>
      <c r="T43" s="266">
        <f t="shared" si="40"/>
        <v>1466.5</v>
      </c>
      <c r="U43" s="266">
        <f t="shared" si="40"/>
        <v>1466.5</v>
      </c>
      <c r="V43" s="266">
        <f t="shared" si="40"/>
        <v>4484.25</v>
      </c>
      <c r="W43" s="266">
        <f t="shared" si="40"/>
        <v>4484.25</v>
      </c>
      <c r="X43" s="266">
        <f t="shared" si="40"/>
        <v>4484.25</v>
      </c>
      <c r="Y43" s="266">
        <f t="shared" si="40"/>
        <v>4484.25</v>
      </c>
      <c r="Z43" s="266">
        <f t="shared" si="40"/>
        <v>4484.25</v>
      </c>
      <c r="AA43" s="266">
        <f t="shared" si="40"/>
        <v>4484.25</v>
      </c>
      <c r="AB43" s="335">
        <f t="shared" si="22"/>
        <v>31220.25</v>
      </c>
      <c r="AC43" s="266">
        <f t="shared" ref="AC43:AN43" si="41">AC$41*$C25</f>
        <v>6354.8374999999996</v>
      </c>
      <c r="AD43" s="266">
        <f t="shared" si="41"/>
        <v>6354.8374999999996</v>
      </c>
      <c r="AE43" s="266">
        <f t="shared" si="41"/>
        <v>6354.8374999999996</v>
      </c>
      <c r="AF43" s="266">
        <f t="shared" si="41"/>
        <v>6354.8374999999996</v>
      </c>
      <c r="AG43" s="266">
        <f t="shared" si="41"/>
        <v>6354.8374999999996</v>
      </c>
      <c r="AH43" s="266">
        <f t="shared" si="41"/>
        <v>6354.8374999999996</v>
      </c>
      <c r="AI43" s="266">
        <f t="shared" si="41"/>
        <v>6354.8374999999996</v>
      </c>
      <c r="AJ43" s="266">
        <f t="shared" si="41"/>
        <v>6354.8374999999996</v>
      </c>
      <c r="AK43" s="266">
        <f t="shared" si="41"/>
        <v>6354.8374999999996</v>
      </c>
      <c r="AL43" s="266">
        <f t="shared" si="41"/>
        <v>6354.8374999999996</v>
      </c>
      <c r="AM43" s="266">
        <f t="shared" si="41"/>
        <v>6354.8374999999996</v>
      </c>
      <c r="AN43" s="266">
        <f t="shared" si="41"/>
        <v>6354.8374999999996</v>
      </c>
      <c r="AO43" s="335">
        <f t="shared" si="24"/>
        <v>69903.212500000009</v>
      </c>
      <c r="AP43" s="266">
        <f t="shared" ref="AP43:BA43" si="42">AP$41*$C25</f>
        <v>7924.2549999999992</v>
      </c>
      <c r="AQ43" s="266">
        <f t="shared" si="42"/>
        <v>7924.2549999999992</v>
      </c>
      <c r="AR43" s="266">
        <f t="shared" si="42"/>
        <v>7924.2549999999992</v>
      </c>
      <c r="AS43" s="266">
        <f t="shared" si="42"/>
        <v>7924.2549999999992</v>
      </c>
      <c r="AT43" s="266">
        <f t="shared" si="42"/>
        <v>7924.2549999999992</v>
      </c>
      <c r="AU43" s="266">
        <f t="shared" si="42"/>
        <v>7924.2549999999992</v>
      </c>
      <c r="AV43" s="266">
        <f t="shared" si="42"/>
        <v>7924.2549999999992</v>
      </c>
      <c r="AW43" s="266">
        <f t="shared" si="42"/>
        <v>7924.2549999999992</v>
      </c>
      <c r="AX43" s="266">
        <f t="shared" si="42"/>
        <v>7924.2549999999992</v>
      </c>
      <c r="AY43" s="266">
        <f t="shared" si="42"/>
        <v>7924.2549999999992</v>
      </c>
      <c r="AZ43" s="266">
        <f t="shared" si="42"/>
        <v>7924.2549999999992</v>
      </c>
      <c r="BA43" s="266">
        <f t="shared" si="42"/>
        <v>7924.2549999999992</v>
      </c>
      <c r="BB43" s="335">
        <f t="shared" si="26"/>
        <v>87166.804999999993</v>
      </c>
      <c r="BC43" s="266">
        <f t="shared" ref="BC43:BN43" si="43">BC$41*$C25</f>
        <v>8405.9944625000007</v>
      </c>
      <c r="BD43" s="266">
        <f t="shared" si="43"/>
        <v>8405.9944625000007</v>
      </c>
      <c r="BE43" s="266">
        <f t="shared" si="43"/>
        <v>8405.9944625000007</v>
      </c>
      <c r="BF43" s="266">
        <f t="shared" si="43"/>
        <v>8405.9944625000007</v>
      </c>
      <c r="BG43" s="266">
        <f t="shared" si="43"/>
        <v>8405.9944625000007</v>
      </c>
      <c r="BH43" s="266">
        <f t="shared" si="43"/>
        <v>8405.9944625000007</v>
      </c>
      <c r="BI43" s="266">
        <f t="shared" si="43"/>
        <v>8405.9944625000007</v>
      </c>
      <c r="BJ43" s="266">
        <f t="shared" si="43"/>
        <v>8405.9944625000007</v>
      </c>
      <c r="BK43" s="266">
        <f t="shared" si="43"/>
        <v>8405.9944625000007</v>
      </c>
      <c r="BL43" s="266">
        <f t="shared" si="43"/>
        <v>8405.9944625000007</v>
      </c>
      <c r="BM43" s="266">
        <f t="shared" si="43"/>
        <v>8405.9944625000007</v>
      </c>
      <c r="BN43" s="266">
        <f t="shared" si="43"/>
        <v>8405.9944625000007</v>
      </c>
      <c r="BO43" s="350">
        <f t="shared" si="28"/>
        <v>92465.939087500024</v>
      </c>
    </row>
    <row r="44" spans="1:256" x14ac:dyDescent="0.2">
      <c r="B44" s="24" t="s">
        <v>304</v>
      </c>
      <c r="C44" s="257">
        <f>SUM(C41:C43)</f>
        <v>27550</v>
      </c>
      <c r="D44" s="257">
        <f t="shared" ref="D44:N44" si="44">SUM(D41:D43)</f>
        <v>27550</v>
      </c>
      <c r="E44" s="257">
        <f t="shared" si="44"/>
        <v>27550</v>
      </c>
      <c r="F44" s="257">
        <f t="shared" si="44"/>
        <v>27550</v>
      </c>
      <c r="G44" s="257">
        <f t="shared" si="44"/>
        <v>27550</v>
      </c>
      <c r="H44" s="257">
        <f t="shared" si="44"/>
        <v>27550</v>
      </c>
      <c r="I44" s="257">
        <f t="shared" si="44"/>
        <v>27550</v>
      </c>
      <c r="J44" s="257">
        <f t="shared" si="44"/>
        <v>27550</v>
      </c>
      <c r="K44" s="257">
        <f t="shared" si="44"/>
        <v>27550</v>
      </c>
      <c r="L44" s="257">
        <f t="shared" si="44"/>
        <v>27550</v>
      </c>
      <c r="M44" s="257">
        <f t="shared" si="44"/>
        <v>27550</v>
      </c>
      <c r="N44" s="257">
        <f t="shared" si="44"/>
        <v>27550</v>
      </c>
      <c r="O44" s="334">
        <f>SUM(C44:N44)</f>
        <v>330600</v>
      </c>
      <c r="P44" s="257">
        <f t="shared" ref="P44:AA44" si="45">SUM(P41:P43)</f>
        <v>27863.5</v>
      </c>
      <c r="Q44" s="257">
        <f t="shared" si="45"/>
        <v>27863.5</v>
      </c>
      <c r="R44" s="257">
        <f t="shared" si="45"/>
        <v>27863.5</v>
      </c>
      <c r="S44" s="257">
        <f t="shared" si="45"/>
        <v>27863.5</v>
      </c>
      <c r="T44" s="257">
        <f t="shared" si="45"/>
        <v>27863.5</v>
      </c>
      <c r="U44" s="257">
        <f t="shared" si="45"/>
        <v>27863.5</v>
      </c>
      <c r="V44" s="257">
        <f t="shared" si="45"/>
        <v>85200.75</v>
      </c>
      <c r="W44" s="257">
        <f t="shared" si="45"/>
        <v>85200.75</v>
      </c>
      <c r="X44" s="257">
        <f t="shared" si="45"/>
        <v>85200.75</v>
      </c>
      <c r="Y44" s="257">
        <f t="shared" si="45"/>
        <v>85200.75</v>
      </c>
      <c r="Z44" s="257">
        <f t="shared" si="45"/>
        <v>85200.75</v>
      </c>
      <c r="AA44" s="257">
        <f t="shared" si="45"/>
        <v>85200.75</v>
      </c>
      <c r="AB44" s="334">
        <f t="shared" si="22"/>
        <v>593184.75</v>
      </c>
      <c r="AC44" s="257">
        <f t="shared" ref="AC44:AN44" si="46">SUM(AC41:AC43)</f>
        <v>120741.91249999999</v>
      </c>
      <c r="AD44" s="257">
        <f t="shared" si="46"/>
        <v>120741.91249999999</v>
      </c>
      <c r="AE44" s="257">
        <f t="shared" si="46"/>
        <v>120741.91249999999</v>
      </c>
      <c r="AF44" s="257">
        <f t="shared" si="46"/>
        <v>120741.91249999999</v>
      </c>
      <c r="AG44" s="257">
        <f t="shared" si="46"/>
        <v>120741.91249999999</v>
      </c>
      <c r="AH44" s="257">
        <f t="shared" si="46"/>
        <v>120741.91249999999</v>
      </c>
      <c r="AI44" s="257">
        <f t="shared" si="46"/>
        <v>120741.91249999999</v>
      </c>
      <c r="AJ44" s="257">
        <f t="shared" si="46"/>
        <v>120741.91249999999</v>
      </c>
      <c r="AK44" s="257">
        <f t="shared" si="46"/>
        <v>120741.91249999999</v>
      </c>
      <c r="AL44" s="257">
        <f t="shared" si="46"/>
        <v>120741.91249999999</v>
      </c>
      <c r="AM44" s="257">
        <f t="shared" si="46"/>
        <v>120741.91249999999</v>
      </c>
      <c r="AN44" s="257">
        <f t="shared" si="46"/>
        <v>120741.91249999999</v>
      </c>
      <c r="AO44" s="334">
        <f t="shared" si="24"/>
        <v>1328161.0375000001</v>
      </c>
      <c r="AP44" s="257">
        <f t="shared" ref="AP44:BA44" si="47">SUM(AP41:AP43)</f>
        <v>150560.845</v>
      </c>
      <c r="AQ44" s="257">
        <f t="shared" si="47"/>
        <v>150560.845</v>
      </c>
      <c r="AR44" s="257">
        <f t="shared" si="47"/>
        <v>150560.845</v>
      </c>
      <c r="AS44" s="257">
        <f t="shared" si="47"/>
        <v>150560.845</v>
      </c>
      <c r="AT44" s="257">
        <f t="shared" si="47"/>
        <v>150560.845</v>
      </c>
      <c r="AU44" s="257">
        <f t="shared" si="47"/>
        <v>150560.845</v>
      </c>
      <c r="AV44" s="257">
        <f t="shared" si="47"/>
        <v>150560.845</v>
      </c>
      <c r="AW44" s="257">
        <f t="shared" si="47"/>
        <v>150560.845</v>
      </c>
      <c r="AX44" s="257">
        <f t="shared" si="47"/>
        <v>150560.845</v>
      </c>
      <c r="AY44" s="257">
        <f t="shared" si="47"/>
        <v>150560.845</v>
      </c>
      <c r="AZ44" s="257">
        <f t="shared" si="47"/>
        <v>150560.845</v>
      </c>
      <c r="BA44" s="257">
        <f t="shared" si="47"/>
        <v>150560.845</v>
      </c>
      <c r="BB44" s="334">
        <f t="shared" si="26"/>
        <v>1656169.2949999999</v>
      </c>
      <c r="BC44" s="257">
        <f t="shared" ref="BC44:BN44" si="48">SUM(BC41:BC43)</f>
        <v>159713.8947875</v>
      </c>
      <c r="BD44" s="257">
        <f t="shared" si="48"/>
        <v>159713.8947875</v>
      </c>
      <c r="BE44" s="257">
        <f t="shared" si="48"/>
        <v>159713.8947875</v>
      </c>
      <c r="BF44" s="257">
        <f t="shared" si="48"/>
        <v>159713.8947875</v>
      </c>
      <c r="BG44" s="257">
        <f t="shared" si="48"/>
        <v>159713.8947875</v>
      </c>
      <c r="BH44" s="257">
        <f t="shared" si="48"/>
        <v>159713.8947875</v>
      </c>
      <c r="BI44" s="257">
        <f t="shared" si="48"/>
        <v>159713.8947875</v>
      </c>
      <c r="BJ44" s="257">
        <f t="shared" si="48"/>
        <v>159713.8947875</v>
      </c>
      <c r="BK44" s="257">
        <f t="shared" si="48"/>
        <v>159713.8947875</v>
      </c>
      <c r="BL44" s="257">
        <f t="shared" si="48"/>
        <v>159713.8947875</v>
      </c>
      <c r="BM44" s="257">
        <f t="shared" si="48"/>
        <v>159713.8947875</v>
      </c>
      <c r="BN44" s="257">
        <f t="shared" si="48"/>
        <v>159713.8947875</v>
      </c>
      <c r="BO44" s="349">
        <f t="shared" si="28"/>
        <v>1756852.8426624998</v>
      </c>
    </row>
    <row r="45" spans="1:256" ht="13.5" thickBot="1" x14ac:dyDescent="0.25">
      <c r="B45" s="24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336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336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336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336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351"/>
    </row>
    <row r="46" spans="1:256" s="48" customFormat="1" ht="12.75" customHeight="1" x14ac:dyDescent="0.2">
      <c r="A46" s="45"/>
      <c r="B46" s="45"/>
      <c r="C46" s="45" t="s">
        <v>76</v>
      </c>
      <c r="D46" s="45" t="s">
        <v>77</v>
      </c>
      <c r="E46" s="45" t="s">
        <v>78</v>
      </c>
      <c r="F46" s="45" t="s">
        <v>79</v>
      </c>
      <c r="G46" s="45" t="s">
        <v>80</v>
      </c>
      <c r="H46" s="45" t="s">
        <v>81</v>
      </c>
      <c r="I46" s="45" t="s">
        <v>82</v>
      </c>
      <c r="J46" s="45" t="s">
        <v>83</v>
      </c>
      <c r="K46" s="45" t="s">
        <v>84</v>
      </c>
      <c r="L46" s="45" t="s">
        <v>85</v>
      </c>
      <c r="M46" s="45" t="s">
        <v>86</v>
      </c>
      <c r="N46" s="45" t="s">
        <v>87</v>
      </c>
      <c r="O46" s="45" t="s">
        <v>9</v>
      </c>
      <c r="P46" s="45" t="s">
        <v>76</v>
      </c>
      <c r="Q46" s="45" t="s">
        <v>77</v>
      </c>
      <c r="R46" s="45" t="s">
        <v>78</v>
      </c>
      <c r="S46" s="45" t="s">
        <v>79</v>
      </c>
      <c r="T46" s="45" t="s">
        <v>80</v>
      </c>
      <c r="U46" s="45" t="s">
        <v>81</v>
      </c>
      <c r="V46" s="45" t="s">
        <v>82</v>
      </c>
      <c r="W46" s="45" t="s">
        <v>83</v>
      </c>
      <c r="X46" s="45" t="s">
        <v>84</v>
      </c>
      <c r="Y46" s="45" t="s">
        <v>85</v>
      </c>
      <c r="Z46" s="45" t="s">
        <v>86</v>
      </c>
      <c r="AA46" s="45" t="s">
        <v>87</v>
      </c>
      <c r="AB46" s="45" t="s">
        <v>9</v>
      </c>
      <c r="AC46" s="45" t="s">
        <v>76</v>
      </c>
      <c r="AD46" s="45" t="s">
        <v>77</v>
      </c>
      <c r="AE46" s="45" t="s">
        <v>78</v>
      </c>
      <c r="AF46" s="45" t="s">
        <v>79</v>
      </c>
      <c r="AG46" s="45" t="s">
        <v>80</v>
      </c>
      <c r="AH46" s="45" t="s">
        <v>81</v>
      </c>
      <c r="AI46" s="45" t="s">
        <v>82</v>
      </c>
      <c r="AJ46" s="45" t="s">
        <v>83</v>
      </c>
      <c r="AK46" s="45" t="s">
        <v>84</v>
      </c>
      <c r="AL46" s="45" t="s">
        <v>85</v>
      </c>
      <c r="AM46" s="45" t="s">
        <v>86</v>
      </c>
      <c r="AN46" s="45" t="s">
        <v>87</v>
      </c>
      <c r="AO46" s="45" t="s">
        <v>9</v>
      </c>
      <c r="AP46" s="45" t="s">
        <v>76</v>
      </c>
      <c r="AQ46" s="45" t="s">
        <v>77</v>
      </c>
      <c r="AR46" s="45" t="s">
        <v>78</v>
      </c>
      <c r="AS46" s="45" t="s">
        <v>79</v>
      </c>
      <c r="AT46" s="45" t="s">
        <v>80</v>
      </c>
      <c r="AU46" s="45" t="s">
        <v>81</v>
      </c>
      <c r="AV46" s="45" t="s">
        <v>82</v>
      </c>
      <c r="AW46" s="45" t="s">
        <v>83</v>
      </c>
      <c r="AX46" s="45" t="s">
        <v>84</v>
      </c>
      <c r="AY46" s="45" t="s">
        <v>85</v>
      </c>
      <c r="AZ46" s="45" t="s">
        <v>86</v>
      </c>
      <c r="BA46" s="45" t="s">
        <v>87</v>
      </c>
      <c r="BB46" s="45" t="s">
        <v>9</v>
      </c>
      <c r="BC46" s="45" t="s">
        <v>76</v>
      </c>
      <c r="BD46" s="45" t="s">
        <v>77</v>
      </c>
      <c r="BE46" s="45" t="s">
        <v>78</v>
      </c>
      <c r="BF46" s="45" t="s">
        <v>79</v>
      </c>
      <c r="BG46" s="45" t="s">
        <v>80</v>
      </c>
      <c r="BH46" s="45" t="s">
        <v>81</v>
      </c>
      <c r="BI46" s="45" t="s">
        <v>82</v>
      </c>
      <c r="BJ46" s="45" t="s">
        <v>83</v>
      </c>
      <c r="BK46" s="45" t="s">
        <v>84</v>
      </c>
      <c r="BL46" s="45" t="s">
        <v>85</v>
      </c>
      <c r="BM46" s="45" t="s">
        <v>86</v>
      </c>
      <c r="BN46" s="45" t="s">
        <v>87</v>
      </c>
      <c r="BO46" s="45" t="s">
        <v>9</v>
      </c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</row>
    <row r="47" spans="1:256" s="49" customFormat="1" ht="15" customHeight="1" thickBot="1" x14ac:dyDescent="0.25">
      <c r="A47" s="45"/>
      <c r="B47" s="45"/>
      <c r="C47" s="45" t="s">
        <v>0</v>
      </c>
      <c r="D47" s="45" t="s">
        <v>0</v>
      </c>
      <c r="E47" s="45" t="s">
        <v>0</v>
      </c>
      <c r="F47" s="45" t="str">
        <f t="shared" ref="F47:N47" si="49">E47</f>
        <v>Year 1</v>
      </c>
      <c r="G47" s="45" t="str">
        <f t="shared" si="49"/>
        <v>Year 1</v>
      </c>
      <c r="H47" s="45" t="str">
        <f t="shared" si="49"/>
        <v>Year 1</v>
      </c>
      <c r="I47" s="45" t="str">
        <f t="shared" si="49"/>
        <v>Year 1</v>
      </c>
      <c r="J47" s="45" t="str">
        <f t="shared" si="49"/>
        <v>Year 1</v>
      </c>
      <c r="K47" s="45" t="str">
        <f t="shared" si="49"/>
        <v>Year 1</v>
      </c>
      <c r="L47" s="45" t="str">
        <f t="shared" si="49"/>
        <v>Year 1</v>
      </c>
      <c r="M47" s="45" t="str">
        <f t="shared" si="49"/>
        <v>Year 1</v>
      </c>
      <c r="N47" s="45" t="str">
        <f t="shared" si="49"/>
        <v>Year 1</v>
      </c>
      <c r="O47" s="45" t="s">
        <v>0</v>
      </c>
      <c r="P47" s="45" t="s">
        <v>1</v>
      </c>
      <c r="Q47" s="45" t="str">
        <f>P47</f>
        <v>Year 2</v>
      </c>
      <c r="R47" s="45" t="str">
        <f t="shared" ref="R47:AA47" si="50">Q47</f>
        <v>Year 2</v>
      </c>
      <c r="S47" s="45" t="str">
        <f t="shared" si="50"/>
        <v>Year 2</v>
      </c>
      <c r="T47" s="45" t="str">
        <f t="shared" si="50"/>
        <v>Year 2</v>
      </c>
      <c r="U47" s="45" t="str">
        <f t="shared" si="50"/>
        <v>Year 2</v>
      </c>
      <c r="V47" s="45" t="str">
        <f t="shared" si="50"/>
        <v>Year 2</v>
      </c>
      <c r="W47" s="45" t="str">
        <f t="shared" si="50"/>
        <v>Year 2</v>
      </c>
      <c r="X47" s="45" t="str">
        <f t="shared" si="50"/>
        <v>Year 2</v>
      </c>
      <c r="Y47" s="45" t="str">
        <f t="shared" si="50"/>
        <v>Year 2</v>
      </c>
      <c r="Z47" s="45" t="str">
        <f t="shared" si="50"/>
        <v>Year 2</v>
      </c>
      <c r="AA47" s="45" t="str">
        <f t="shared" si="50"/>
        <v>Year 2</v>
      </c>
      <c r="AB47" s="45" t="s">
        <v>1</v>
      </c>
      <c r="AC47" s="45" t="s">
        <v>2</v>
      </c>
      <c r="AD47" s="45" t="str">
        <f>AC47</f>
        <v>Year 3</v>
      </c>
      <c r="AE47" s="45" t="str">
        <f t="shared" ref="AE47:AN47" si="51">AD47</f>
        <v>Year 3</v>
      </c>
      <c r="AF47" s="45" t="str">
        <f t="shared" si="51"/>
        <v>Year 3</v>
      </c>
      <c r="AG47" s="45" t="str">
        <f t="shared" si="51"/>
        <v>Year 3</v>
      </c>
      <c r="AH47" s="45" t="str">
        <f t="shared" si="51"/>
        <v>Year 3</v>
      </c>
      <c r="AI47" s="45" t="str">
        <f t="shared" si="51"/>
        <v>Year 3</v>
      </c>
      <c r="AJ47" s="45" t="str">
        <f t="shared" si="51"/>
        <v>Year 3</v>
      </c>
      <c r="AK47" s="45" t="str">
        <f t="shared" si="51"/>
        <v>Year 3</v>
      </c>
      <c r="AL47" s="45" t="str">
        <f t="shared" si="51"/>
        <v>Year 3</v>
      </c>
      <c r="AM47" s="45" t="str">
        <f t="shared" si="51"/>
        <v>Year 3</v>
      </c>
      <c r="AN47" s="45" t="str">
        <f t="shared" si="51"/>
        <v>Year 3</v>
      </c>
      <c r="AO47" s="45" t="s">
        <v>2</v>
      </c>
      <c r="AP47" s="45" t="s">
        <v>3</v>
      </c>
      <c r="AQ47" s="45" t="str">
        <f>AP47</f>
        <v>Year 4</v>
      </c>
      <c r="AR47" s="45" t="str">
        <f t="shared" ref="AR47:BA47" si="52">AQ47</f>
        <v>Year 4</v>
      </c>
      <c r="AS47" s="45" t="str">
        <f t="shared" si="52"/>
        <v>Year 4</v>
      </c>
      <c r="AT47" s="45" t="str">
        <f t="shared" si="52"/>
        <v>Year 4</v>
      </c>
      <c r="AU47" s="45" t="str">
        <f t="shared" si="52"/>
        <v>Year 4</v>
      </c>
      <c r="AV47" s="45" t="str">
        <f t="shared" si="52"/>
        <v>Year 4</v>
      </c>
      <c r="AW47" s="45" t="str">
        <f t="shared" si="52"/>
        <v>Year 4</v>
      </c>
      <c r="AX47" s="45" t="str">
        <f t="shared" si="52"/>
        <v>Year 4</v>
      </c>
      <c r="AY47" s="45" t="str">
        <f t="shared" si="52"/>
        <v>Year 4</v>
      </c>
      <c r="AZ47" s="45" t="str">
        <f t="shared" si="52"/>
        <v>Year 4</v>
      </c>
      <c r="BA47" s="45" t="str">
        <f t="shared" si="52"/>
        <v>Year 4</v>
      </c>
      <c r="BB47" s="45" t="s">
        <v>3</v>
      </c>
      <c r="BC47" s="45" t="s">
        <v>4</v>
      </c>
      <c r="BD47" s="45" t="str">
        <f>BC47</f>
        <v>Year 5</v>
      </c>
      <c r="BE47" s="45" t="str">
        <f t="shared" ref="BE47:BN47" si="53">BD47</f>
        <v>Year 5</v>
      </c>
      <c r="BF47" s="45" t="str">
        <f t="shared" si="53"/>
        <v>Year 5</v>
      </c>
      <c r="BG47" s="45" t="str">
        <f t="shared" si="53"/>
        <v>Year 5</v>
      </c>
      <c r="BH47" s="45" t="str">
        <f t="shared" si="53"/>
        <v>Year 5</v>
      </c>
      <c r="BI47" s="45" t="str">
        <f t="shared" si="53"/>
        <v>Year 5</v>
      </c>
      <c r="BJ47" s="45" t="str">
        <f t="shared" si="53"/>
        <v>Year 5</v>
      </c>
      <c r="BK47" s="45" t="str">
        <f t="shared" si="53"/>
        <v>Year 5</v>
      </c>
      <c r="BL47" s="45" t="str">
        <f t="shared" si="53"/>
        <v>Year 5</v>
      </c>
      <c r="BM47" s="45" t="str">
        <f t="shared" si="53"/>
        <v>Year 5</v>
      </c>
      <c r="BN47" s="45" t="str">
        <f t="shared" si="53"/>
        <v>Year 5</v>
      </c>
      <c r="BO47" s="45" t="s">
        <v>4</v>
      </c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</row>
    <row r="48" spans="1:256" x14ac:dyDescent="0.2">
      <c r="B48" s="42" t="s">
        <v>10</v>
      </c>
      <c r="J48" s="32"/>
      <c r="K48" s="32"/>
      <c r="L48" s="32"/>
      <c r="M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8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38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38"/>
    </row>
    <row r="49" spans="1:256" x14ac:dyDescent="0.2">
      <c r="B49" s="54" t="s">
        <v>113</v>
      </c>
      <c r="C49" s="266">
        <f>C88-SUM(C89:C91)</f>
        <v>18750</v>
      </c>
      <c r="D49" s="266">
        <f t="shared" ref="D49:N49" si="54">D88-SUM(D89:D91)</f>
        <v>18750</v>
      </c>
      <c r="E49" s="266">
        <f t="shared" si="54"/>
        <v>18750</v>
      </c>
      <c r="F49" s="266">
        <f t="shared" si="54"/>
        <v>18750</v>
      </c>
      <c r="G49" s="266">
        <f t="shared" si="54"/>
        <v>18750</v>
      </c>
      <c r="H49" s="266">
        <f t="shared" si="54"/>
        <v>18750</v>
      </c>
      <c r="I49" s="266">
        <f t="shared" si="54"/>
        <v>18750</v>
      </c>
      <c r="J49" s="266">
        <f t="shared" si="54"/>
        <v>18750</v>
      </c>
      <c r="K49" s="266">
        <f t="shared" si="54"/>
        <v>18750</v>
      </c>
      <c r="L49" s="266">
        <f t="shared" si="54"/>
        <v>18750</v>
      </c>
      <c r="M49" s="266">
        <f t="shared" si="54"/>
        <v>18750</v>
      </c>
      <c r="N49" s="266">
        <f t="shared" si="54"/>
        <v>18750</v>
      </c>
      <c r="O49" s="335">
        <f t="shared" ref="O49:O61" si="55">SUM(C49:N49)</f>
        <v>225000</v>
      </c>
      <c r="P49" s="266">
        <f>P88-SUM(P89:P91)</f>
        <v>18862.5</v>
      </c>
      <c r="Q49" s="266">
        <f t="shared" ref="Q49:AA49" si="56">Q88-SUM(Q89:Q91)</f>
        <v>18862.5</v>
      </c>
      <c r="R49" s="266">
        <f t="shared" si="56"/>
        <v>18862.5</v>
      </c>
      <c r="S49" s="266">
        <f t="shared" si="56"/>
        <v>18862.5</v>
      </c>
      <c r="T49" s="266">
        <f t="shared" si="56"/>
        <v>18862.5</v>
      </c>
      <c r="U49" s="266">
        <f t="shared" si="56"/>
        <v>18862.5</v>
      </c>
      <c r="V49" s="266">
        <f t="shared" si="56"/>
        <v>40416.666666666672</v>
      </c>
      <c r="W49" s="266">
        <f t="shared" si="56"/>
        <v>40416.666666666672</v>
      </c>
      <c r="X49" s="266">
        <f t="shared" si="56"/>
        <v>40416.666666666672</v>
      </c>
      <c r="Y49" s="266">
        <f t="shared" si="56"/>
        <v>40416.666666666672</v>
      </c>
      <c r="Z49" s="266">
        <f t="shared" si="56"/>
        <v>40416.666666666672</v>
      </c>
      <c r="AA49" s="266">
        <f t="shared" si="56"/>
        <v>40416.666666666672</v>
      </c>
      <c r="AB49" s="335">
        <f t="shared" ref="AB49:AB61" si="57">SUM(P49:AA49)</f>
        <v>355675.00000000012</v>
      </c>
      <c r="AC49" s="266">
        <f>AC88-SUM(AC89:AC91)</f>
        <v>66370.833333333328</v>
      </c>
      <c r="AD49" s="266">
        <f t="shared" ref="AD49:AN49" si="58">AD88-SUM(AD89:AD91)</f>
        <v>66370.833333333328</v>
      </c>
      <c r="AE49" s="266">
        <f t="shared" si="58"/>
        <v>66370.833333333328</v>
      </c>
      <c r="AF49" s="266">
        <f t="shared" si="58"/>
        <v>66370.833333333328</v>
      </c>
      <c r="AG49" s="266">
        <f t="shared" si="58"/>
        <v>66370.833333333328</v>
      </c>
      <c r="AH49" s="266">
        <f t="shared" si="58"/>
        <v>66370.833333333328</v>
      </c>
      <c r="AI49" s="266">
        <f t="shared" si="58"/>
        <v>66370.833333333328</v>
      </c>
      <c r="AJ49" s="266">
        <f t="shared" si="58"/>
        <v>66370.833333333328</v>
      </c>
      <c r="AK49" s="266">
        <f t="shared" si="58"/>
        <v>66370.833333333328</v>
      </c>
      <c r="AL49" s="266">
        <f t="shared" si="58"/>
        <v>66370.833333333328</v>
      </c>
      <c r="AM49" s="266">
        <f t="shared" si="58"/>
        <v>66370.833333333328</v>
      </c>
      <c r="AN49" s="266">
        <f t="shared" si="58"/>
        <v>66370.833333333328</v>
      </c>
      <c r="AO49" s="335">
        <f t="shared" ref="AO49:AO61" si="59">SUM(AC49:AN49)</f>
        <v>796450.00000000012</v>
      </c>
      <c r="AP49" s="266">
        <f>AP88-SUM(AP89:AP91)</f>
        <v>69284.875</v>
      </c>
      <c r="AQ49" s="266">
        <f t="shared" ref="AQ49:BA49" si="60">AQ88-SUM(AQ89:AQ91)</f>
        <v>69284.875</v>
      </c>
      <c r="AR49" s="266">
        <f t="shared" si="60"/>
        <v>69284.875</v>
      </c>
      <c r="AS49" s="266">
        <f t="shared" si="60"/>
        <v>69284.875</v>
      </c>
      <c r="AT49" s="266">
        <f t="shared" si="60"/>
        <v>69284.875</v>
      </c>
      <c r="AU49" s="266">
        <f t="shared" si="60"/>
        <v>69284.875</v>
      </c>
      <c r="AV49" s="266">
        <f t="shared" si="60"/>
        <v>69284.875</v>
      </c>
      <c r="AW49" s="266">
        <f t="shared" si="60"/>
        <v>69284.875</v>
      </c>
      <c r="AX49" s="266">
        <f t="shared" si="60"/>
        <v>69284.875</v>
      </c>
      <c r="AY49" s="266">
        <f t="shared" si="60"/>
        <v>69284.875</v>
      </c>
      <c r="AZ49" s="266">
        <f t="shared" si="60"/>
        <v>69284.875</v>
      </c>
      <c r="BA49" s="266">
        <f t="shared" si="60"/>
        <v>69284.875</v>
      </c>
      <c r="BB49" s="335">
        <f t="shared" ref="BB49:BB61" si="61">SUM(AP49:BA49)</f>
        <v>831418.5</v>
      </c>
      <c r="BC49" s="266">
        <f>BC88-SUM(BC89:BC91)</f>
        <v>70605.077499999999</v>
      </c>
      <c r="BD49" s="266">
        <f t="shared" ref="BD49:BN49" si="62">BD88-SUM(BD89:BD91)</f>
        <v>70605.077499999999</v>
      </c>
      <c r="BE49" s="266">
        <f t="shared" si="62"/>
        <v>70605.077499999999</v>
      </c>
      <c r="BF49" s="266">
        <f t="shared" si="62"/>
        <v>70605.077499999999</v>
      </c>
      <c r="BG49" s="266">
        <f t="shared" si="62"/>
        <v>70605.077499999999</v>
      </c>
      <c r="BH49" s="266">
        <f t="shared" si="62"/>
        <v>70605.077499999999</v>
      </c>
      <c r="BI49" s="266">
        <f t="shared" si="62"/>
        <v>70605.077499999999</v>
      </c>
      <c r="BJ49" s="266">
        <f t="shared" si="62"/>
        <v>70605.077499999999</v>
      </c>
      <c r="BK49" s="266">
        <f t="shared" si="62"/>
        <v>70605.077499999999</v>
      </c>
      <c r="BL49" s="266">
        <f t="shared" si="62"/>
        <v>70605.077499999999</v>
      </c>
      <c r="BM49" s="266">
        <f t="shared" si="62"/>
        <v>70605.077499999999</v>
      </c>
      <c r="BN49" s="266">
        <f t="shared" si="62"/>
        <v>70605.077499999999</v>
      </c>
      <c r="BO49" s="335">
        <f t="shared" ref="BO49:BO61" si="63">SUM(BC49:BN49)</f>
        <v>847260.93</v>
      </c>
    </row>
    <row r="50" spans="1:256" x14ac:dyDescent="0.2">
      <c r="B50" s="54" t="s">
        <v>114</v>
      </c>
      <c r="C50" s="266">
        <f>C42</f>
        <v>1933.3333333333335</v>
      </c>
      <c r="D50" s="266">
        <f t="shared" ref="D50:N50" si="64">D42</f>
        <v>1933.3333333333335</v>
      </c>
      <c r="E50" s="266">
        <f t="shared" si="64"/>
        <v>1933.3333333333335</v>
      </c>
      <c r="F50" s="266">
        <f t="shared" si="64"/>
        <v>1933.3333333333335</v>
      </c>
      <c r="G50" s="266">
        <f t="shared" si="64"/>
        <v>1933.3333333333335</v>
      </c>
      <c r="H50" s="266">
        <f t="shared" si="64"/>
        <v>1933.3333333333335</v>
      </c>
      <c r="I50" s="266">
        <f t="shared" si="64"/>
        <v>1933.3333333333335</v>
      </c>
      <c r="J50" s="266">
        <f t="shared" si="64"/>
        <v>1933.3333333333335</v>
      </c>
      <c r="K50" s="266">
        <f t="shared" si="64"/>
        <v>1933.3333333333335</v>
      </c>
      <c r="L50" s="266">
        <f t="shared" si="64"/>
        <v>1933.3333333333335</v>
      </c>
      <c r="M50" s="266">
        <f t="shared" si="64"/>
        <v>1933.3333333333335</v>
      </c>
      <c r="N50" s="266">
        <f t="shared" si="64"/>
        <v>1933.3333333333335</v>
      </c>
      <c r="O50" s="335">
        <f t="shared" si="55"/>
        <v>23200</v>
      </c>
      <c r="P50" s="266">
        <f>P42</f>
        <v>1955.3333333333335</v>
      </c>
      <c r="Q50" s="266">
        <f t="shared" ref="Q50:AA50" si="65">Q42</f>
        <v>1955.3333333333335</v>
      </c>
      <c r="R50" s="266">
        <f t="shared" si="65"/>
        <v>1955.3333333333335</v>
      </c>
      <c r="S50" s="266">
        <f t="shared" si="65"/>
        <v>1955.3333333333335</v>
      </c>
      <c r="T50" s="266">
        <f t="shared" si="65"/>
        <v>1955.3333333333335</v>
      </c>
      <c r="U50" s="266">
        <f t="shared" si="65"/>
        <v>1955.3333333333335</v>
      </c>
      <c r="V50" s="266">
        <f t="shared" si="65"/>
        <v>5979</v>
      </c>
      <c r="W50" s="266">
        <f t="shared" si="65"/>
        <v>5979</v>
      </c>
      <c r="X50" s="266">
        <f t="shared" si="65"/>
        <v>5979</v>
      </c>
      <c r="Y50" s="266">
        <f t="shared" si="65"/>
        <v>5979</v>
      </c>
      <c r="Z50" s="266">
        <f t="shared" si="65"/>
        <v>5979</v>
      </c>
      <c r="AA50" s="266">
        <f t="shared" si="65"/>
        <v>5979</v>
      </c>
      <c r="AB50" s="335">
        <f t="shared" si="57"/>
        <v>47606</v>
      </c>
      <c r="AC50" s="266">
        <f>AC42</f>
        <v>8473.1166666666668</v>
      </c>
      <c r="AD50" s="266">
        <f t="shared" ref="AD50:AN50" si="66">AD42</f>
        <v>8473.1166666666668</v>
      </c>
      <c r="AE50" s="266">
        <f t="shared" si="66"/>
        <v>8473.1166666666668</v>
      </c>
      <c r="AF50" s="266">
        <f t="shared" si="66"/>
        <v>8473.1166666666668</v>
      </c>
      <c r="AG50" s="266">
        <f t="shared" si="66"/>
        <v>8473.1166666666668</v>
      </c>
      <c r="AH50" s="266">
        <f t="shared" si="66"/>
        <v>8473.1166666666668</v>
      </c>
      <c r="AI50" s="266">
        <f t="shared" si="66"/>
        <v>8473.1166666666668</v>
      </c>
      <c r="AJ50" s="266">
        <f t="shared" si="66"/>
        <v>8473.1166666666668</v>
      </c>
      <c r="AK50" s="266">
        <f t="shared" si="66"/>
        <v>8473.1166666666668</v>
      </c>
      <c r="AL50" s="266">
        <f t="shared" si="66"/>
        <v>8473.1166666666668</v>
      </c>
      <c r="AM50" s="266">
        <f t="shared" si="66"/>
        <v>8473.1166666666668</v>
      </c>
      <c r="AN50" s="266">
        <f t="shared" si="66"/>
        <v>8473.1166666666668</v>
      </c>
      <c r="AO50" s="335">
        <f t="shared" si="59"/>
        <v>101677.40000000001</v>
      </c>
      <c r="AP50" s="266">
        <f>AP42</f>
        <v>10565.673333333332</v>
      </c>
      <c r="AQ50" s="266">
        <f t="shared" ref="AQ50:BA50" si="67">AQ42</f>
        <v>10565.673333333332</v>
      </c>
      <c r="AR50" s="266">
        <f t="shared" si="67"/>
        <v>10565.673333333332</v>
      </c>
      <c r="AS50" s="266">
        <f t="shared" si="67"/>
        <v>10565.673333333332</v>
      </c>
      <c r="AT50" s="266">
        <f t="shared" si="67"/>
        <v>10565.673333333332</v>
      </c>
      <c r="AU50" s="266">
        <f t="shared" si="67"/>
        <v>10565.673333333332</v>
      </c>
      <c r="AV50" s="266">
        <f t="shared" si="67"/>
        <v>10565.673333333332</v>
      </c>
      <c r="AW50" s="266">
        <f t="shared" si="67"/>
        <v>10565.673333333332</v>
      </c>
      <c r="AX50" s="266">
        <f t="shared" si="67"/>
        <v>10565.673333333332</v>
      </c>
      <c r="AY50" s="266">
        <f t="shared" si="67"/>
        <v>10565.673333333332</v>
      </c>
      <c r="AZ50" s="266">
        <f t="shared" si="67"/>
        <v>10565.673333333332</v>
      </c>
      <c r="BA50" s="266">
        <f t="shared" si="67"/>
        <v>10565.673333333332</v>
      </c>
      <c r="BB50" s="335">
        <f t="shared" si="61"/>
        <v>126788.08000000002</v>
      </c>
      <c r="BC50" s="266">
        <f>BC42</f>
        <v>11207.992616666668</v>
      </c>
      <c r="BD50" s="266">
        <f t="shared" ref="BD50:BN50" si="68">BD42</f>
        <v>11207.992616666668</v>
      </c>
      <c r="BE50" s="266">
        <f t="shared" si="68"/>
        <v>11207.992616666668</v>
      </c>
      <c r="BF50" s="266">
        <f t="shared" si="68"/>
        <v>11207.992616666668</v>
      </c>
      <c r="BG50" s="266">
        <f t="shared" si="68"/>
        <v>11207.992616666668</v>
      </c>
      <c r="BH50" s="266">
        <f t="shared" si="68"/>
        <v>11207.992616666668</v>
      </c>
      <c r="BI50" s="266">
        <f t="shared" si="68"/>
        <v>11207.992616666668</v>
      </c>
      <c r="BJ50" s="266">
        <f t="shared" si="68"/>
        <v>11207.992616666668</v>
      </c>
      <c r="BK50" s="266">
        <f t="shared" si="68"/>
        <v>11207.992616666668</v>
      </c>
      <c r="BL50" s="266">
        <f t="shared" si="68"/>
        <v>11207.992616666668</v>
      </c>
      <c r="BM50" s="266">
        <f t="shared" si="68"/>
        <v>11207.992616666668</v>
      </c>
      <c r="BN50" s="266">
        <f t="shared" si="68"/>
        <v>11207.992616666668</v>
      </c>
      <c r="BO50" s="335">
        <f t="shared" si="63"/>
        <v>134495.91140000001</v>
      </c>
    </row>
    <row r="51" spans="1:256" x14ac:dyDescent="0.2">
      <c r="B51" s="54" t="s">
        <v>112</v>
      </c>
      <c r="C51" s="266">
        <f>C43</f>
        <v>1450</v>
      </c>
      <c r="D51" s="266">
        <f t="shared" ref="D51:N51" si="69">D43</f>
        <v>1450</v>
      </c>
      <c r="E51" s="266">
        <f t="shared" si="69"/>
        <v>1450</v>
      </c>
      <c r="F51" s="266">
        <f t="shared" si="69"/>
        <v>1450</v>
      </c>
      <c r="G51" s="266">
        <f t="shared" si="69"/>
        <v>1450</v>
      </c>
      <c r="H51" s="266">
        <f t="shared" si="69"/>
        <v>1450</v>
      </c>
      <c r="I51" s="266">
        <f t="shared" si="69"/>
        <v>1450</v>
      </c>
      <c r="J51" s="266">
        <f t="shared" si="69"/>
        <v>1450</v>
      </c>
      <c r="K51" s="266">
        <f t="shared" si="69"/>
        <v>1450</v>
      </c>
      <c r="L51" s="266">
        <f t="shared" si="69"/>
        <v>1450</v>
      </c>
      <c r="M51" s="266">
        <f t="shared" si="69"/>
        <v>1450</v>
      </c>
      <c r="N51" s="266">
        <f t="shared" si="69"/>
        <v>1450</v>
      </c>
      <c r="O51" s="335">
        <f t="shared" si="55"/>
        <v>17400</v>
      </c>
      <c r="P51" s="266">
        <f>P43</f>
        <v>1466.5</v>
      </c>
      <c r="Q51" s="266">
        <f t="shared" ref="Q51:AA51" si="70">Q43</f>
        <v>1466.5</v>
      </c>
      <c r="R51" s="266">
        <f t="shared" si="70"/>
        <v>1466.5</v>
      </c>
      <c r="S51" s="266">
        <f t="shared" si="70"/>
        <v>1466.5</v>
      </c>
      <c r="T51" s="266">
        <f t="shared" si="70"/>
        <v>1466.5</v>
      </c>
      <c r="U51" s="266">
        <f t="shared" si="70"/>
        <v>1466.5</v>
      </c>
      <c r="V51" s="266">
        <f t="shared" si="70"/>
        <v>4484.25</v>
      </c>
      <c r="W51" s="266">
        <f t="shared" si="70"/>
        <v>4484.25</v>
      </c>
      <c r="X51" s="266">
        <f t="shared" si="70"/>
        <v>4484.25</v>
      </c>
      <c r="Y51" s="266">
        <f t="shared" si="70"/>
        <v>4484.25</v>
      </c>
      <c r="Z51" s="266">
        <f t="shared" si="70"/>
        <v>4484.25</v>
      </c>
      <c r="AA51" s="266">
        <f t="shared" si="70"/>
        <v>4484.25</v>
      </c>
      <c r="AB51" s="335">
        <f t="shared" si="57"/>
        <v>35704.5</v>
      </c>
      <c r="AC51" s="266">
        <f>AC43</f>
        <v>6354.8374999999996</v>
      </c>
      <c r="AD51" s="266">
        <f t="shared" ref="AD51:AN51" si="71">AD43</f>
        <v>6354.8374999999996</v>
      </c>
      <c r="AE51" s="266">
        <f t="shared" si="71"/>
        <v>6354.8374999999996</v>
      </c>
      <c r="AF51" s="266">
        <f t="shared" si="71"/>
        <v>6354.8374999999996</v>
      </c>
      <c r="AG51" s="266">
        <f t="shared" si="71"/>
        <v>6354.8374999999996</v>
      </c>
      <c r="AH51" s="266">
        <f t="shared" si="71"/>
        <v>6354.8374999999996</v>
      </c>
      <c r="AI51" s="266">
        <f t="shared" si="71"/>
        <v>6354.8374999999996</v>
      </c>
      <c r="AJ51" s="266">
        <f t="shared" si="71"/>
        <v>6354.8374999999996</v>
      </c>
      <c r="AK51" s="266">
        <f t="shared" si="71"/>
        <v>6354.8374999999996</v>
      </c>
      <c r="AL51" s="266">
        <f t="shared" si="71"/>
        <v>6354.8374999999996</v>
      </c>
      <c r="AM51" s="266">
        <f t="shared" si="71"/>
        <v>6354.8374999999996</v>
      </c>
      <c r="AN51" s="266">
        <f t="shared" si="71"/>
        <v>6354.8374999999996</v>
      </c>
      <c r="AO51" s="335">
        <f t="shared" si="59"/>
        <v>76258.05</v>
      </c>
      <c r="AP51" s="266">
        <f>AP43</f>
        <v>7924.2549999999992</v>
      </c>
      <c r="AQ51" s="266">
        <f t="shared" ref="AQ51:BA51" si="72">AQ43</f>
        <v>7924.2549999999992</v>
      </c>
      <c r="AR51" s="266">
        <f t="shared" si="72"/>
        <v>7924.2549999999992</v>
      </c>
      <c r="AS51" s="266">
        <f t="shared" si="72"/>
        <v>7924.2549999999992</v>
      </c>
      <c r="AT51" s="266">
        <f t="shared" si="72"/>
        <v>7924.2549999999992</v>
      </c>
      <c r="AU51" s="266">
        <f t="shared" si="72"/>
        <v>7924.2549999999992</v>
      </c>
      <c r="AV51" s="266">
        <f t="shared" si="72"/>
        <v>7924.2549999999992</v>
      </c>
      <c r="AW51" s="266">
        <f t="shared" si="72"/>
        <v>7924.2549999999992</v>
      </c>
      <c r="AX51" s="266">
        <f t="shared" si="72"/>
        <v>7924.2549999999992</v>
      </c>
      <c r="AY51" s="266">
        <f t="shared" si="72"/>
        <v>7924.2549999999992</v>
      </c>
      <c r="AZ51" s="266">
        <f t="shared" si="72"/>
        <v>7924.2549999999992</v>
      </c>
      <c r="BA51" s="266">
        <f t="shared" si="72"/>
        <v>7924.2549999999992</v>
      </c>
      <c r="BB51" s="335">
        <f t="shared" si="61"/>
        <v>95091.06</v>
      </c>
      <c r="BC51" s="266">
        <f>BC43</f>
        <v>8405.9944625000007</v>
      </c>
      <c r="BD51" s="266">
        <f t="shared" ref="BD51:BN51" si="73">BD43</f>
        <v>8405.9944625000007</v>
      </c>
      <c r="BE51" s="266">
        <f t="shared" si="73"/>
        <v>8405.9944625000007</v>
      </c>
      <c r="BF51" s="266">
        <f t="shared" si="73"/>
        <v>8405.9944625000007</v>
      </c>
      <c r="BG51" s="266">
        <f t="shared" si="73"/>
        <v>8405.9944625000007</v>
      </c>
      <c r="BH51" s="266">
        <f t="shared" si="73"/>
        <v>8405.9944625000007</v>
      </c>
      <c r="BI51" s="266">
        <f t="shared" si="73"/>
        <v>8405.9944625000007</v>
      </c>
      <c r="BJ51" s="266">
        <f t="shared" si="73"/>
        <v>8405.9944625000007</v>
      </c>
      <c r="BK51" s="266">
        <f t="shared" si="73"/>
        <v>8405.9944625000007</v>
      </c>
      <c r="BL51" s="266">
        <f t="shared" si="73"/>
        <v>8405.9944625000007</v>
      </c>
      <c r="BM51" s="266">
        <f t="shared" si="73"/>
        <v>8405.9944625000007</v>
      </c>
      <c r="BN51" s="266">
        <f t="shared" si="73"/>
        <v>8405.9944625000007</v>
      </c>
      <c r="BO51" s="335">
        <f t="shared" si="63"/>
        <v>100871.93355000003</v>
      </c>
    </row>
    <row r="52" spans="1:256" x14ac:dyDescent="0.2">
      <c r="A52" s="55">
        <v>5.0000000000000001E-3</v>
      </c>
      <c r="B52" s="56" t="s">
        <v>144</v>
      </c>
      <c r="C52" s="258">
        <f>$A$52*SalesForecast!I178</f>
        <v>93.131474999999995</v>
      </c>
      <c r="D52" s="258">
        <f>$A$52*SalesForecast!J178</f>
        <v>104.43725200000003</v>
      </c>
      <c r="E52" s="258">
        <f>$A$52*SalesForecast!K178</f>
        <v>117.12592224000002</v>
      </c>
      <c r="F52" s="258">
        <f>$A$52*SalesForecast!L178</f>
        <v>131.36790090880007</v>
      </c>
      <c r="G52" s="258">
        <f>$A$52*SalesForecast!M178</f>
        <v>147.35475853785607</v>
      </c>
      <c r="H52" s="258">
        <f>$A$52*SalesForecast!N178</f>
        <v>165.30186641519879</v>
      </c>
      <c r="I52" s="258">
        <f>$A$52*SalesForecast!O178</f>
        <v>185.4513751972147</v>
      </c>
      <c r="J52" s="258">
        <f>$A$52*SalesForecast!P178</f>
        <v>208.07556898677933</v>
      </c>
      <c r="K52" s="258">
        <f>$A$52*SalesForecast!Q178</f>
        <v>233.48064254631757</v>
      </c>
      <c r="L52" s="258">
        <f>$A$52*SalesForecast!R178</f>
        <v>262.01095540915793</v>
      </c>
      <c r="M52" s="258">
        <f>$A$52*SalesForecast!S178</f>
        <v>294.05382353203862</v>
      </c>
      <c r="N52" s="258">
        <f>$A$52*SalesForecast!T178</f>
        <v>330.0449168975224</v>
      </c>
      <c r="O52" s="337">
        <f t="shared" si="55"/>
        <v>2271.8364576708855</v>
      </c>
      <c r="P52" s="258">
        <f>$A$52*SalesForecast!V178</f>
        <v>436.09175849024899</v>
      </c>
      <c r="Q52" s="258">
        <f>$A$52*SalesForecast!W178</f>
        <v>491.244760440189</v>
      </c>
      <c r="R52" s="258">
        <f>$A$52*SalesForecast!X178</f>
        <v>533.61110431353131</v>
      </c>
      <c r="S52" s="258">
        <f>$A$52*SalesForecast!Y178</f>
        <v>600.89241228025594</v>
      </c>
      <c r="T52" s="258">
        <f>$A$52*SalesForecast!Z178</f>
        <v>653.91204582763726</v>
      </c>
      <c r="U52" s="258">
        <f>$A$52*SalesForecast!AA178</f>
        <v>736.11824667041697</v>
      </c>
      <c r="V52" s="258">
        <f>$A$52*SalesForecast!AB178</f>
        <v>821.93780279171597</v>
      </c>
      <c r="W52" s="258">
        <f>$A$52*SalesForecast!AC178</f>
        <v>936.78755651969129</v>
      </c>
      <c r="X52" s="258">
        <f>$A$52*SalesForecast!AD178</f>
        <v>1037.4798051170351</v>
      </c>
      <c r="Y52" s="258">
        <f>$A$52*SalesForecast!AE178</f>
        <v>1182.4121013223103</v>
      </c>
      <c r="Z52" s="258">
        <f>$A$52*SalesForecast!AF178</f>
        <v>1312.8041562836065</v>
      </c>
      <c r="AA52" s="258">
        <f>$A$52*SalesForecast!AG178</f>
        <v>1496.1581031346479</v>
      </c>
      <c r="AB52" s="337">
        <f t="shared" si="57"/>
        <v>10239.449853191287</v>
      </c>
      <c r="AC52" s="258">
        <f>$A$52*SalesForecast!AI178</f>
        <v>1798.7903825051094</v>
      </c>
      <c r="AD52" s="258">
        <f>$A$52*SalesForecast!AJ178</f>
        <v>1950.2911970533899</v>
      </c>
      <c r="AE52" s="258">
        <f>$A$52*SalesForecast!AK178</f>
        <v>2079.3603044065298</v>
      </c>
      <c r="AF52" s="258">
        <f>$A$52*SalesForecast!AL178</f>
        <v>2254.1264264809652</v>
      </c>
      <c r="AG52" s="258">
        <f>$A$52*SalesForecast!AM178</f>
        <v>2404.6726332976673</v>
      </c>
      <c r="AH52" s="258">
        <f>$A$52*SalesForecast!AN178</f>
        <v>2606.372621480351</v>
      </c>
      <c r="AI52" s="258">
        <f>$A$52*SalesForecast!AO178</f>
        <v>2781.9697171113517</v>
      </c>
      <c r="AJ52" s="258">
        <f>$A$52*SalesForecast!AP178</f>
        <v>3014.8612977787543</v>
      </c>
      <c r="AK52" s="258">
        <f>$A$52*SalesForecast!AQ178</f>
        <v>3219.6777501227552</v>
      </c>
      <c r="AL52" s="258">
        <f>$A$52*SalesForecast!AR178</f>
        <v>3488.7036067519834</v>
      </c>
      <c r="AM52" s="258">
        <f>$A$52*SalesForecast!AS178</f>
        <v>3727.6015167660248</v>
      </c>
      <c r="AN52" s="258">
        <f>$A$52*SalesForecast!AT178</f>
        <v>4038.5007793386503</v>
      </c>
      <c r="AO52" s="337">
        <f t="shared" si="59"/>
        <v>33364.928233093538</v>
      </c>
      <c r="AP52" s="258">
        <f>$A$52*SalesForecast!AV178</f>
        <v>4741.7057111714939</v>
      </c>
      <c r="AQ52" s="258">
        <f>$A$52*SalesForecast!AW178</f>
        <v>5020.7714395437033</v>
      </c>
      <c r="AR52" s="258">
        <f>$A$52*SalesForecast!AX178</f>
        <v>5267.2924254132986</v>
      </c>
      <c r="AS52" s="258">
        <f>$A$52*SalesForecast!AY178</f>
        <v>5580.677288434199</v>
      </c>
      <c r="AT52" s="258">
        <f>$A$52*SalesForecast!AZ178</f>
        <v>5859.5589351937952</v>
      </c>
      <c r="AU52" s="258">
        <f>$A$52*SalesForecast!BA178</f>
        <v>6212.0097120929386</v>
      </c>
      <c r="AV52" s="258">
        <f>$A$52*SalesForecast!BB178</f>
        <v>6527.9301425320828</v>
      </c>
      <c r="AW52" s="258">
        <f>$A$52*SalesForecast!BC178</f>
        <v>6924.9041224684524</v>
      </c>
      <c r="AX52" s="258">
        <f>$A$52*SalesForecast!BD178</f>
        <v>7283.2622330083768</v>
      </c>
      <c r="AY52" s="258">
        <f>$A$52*SalesForecast!BE178</f>
        <v>7731.0386640502666</v>
      </c>
      <c r="AZ52" s="258">
        <f>$A$52*SalesForecast!BF178</f>
        <v>8138.0693559305582</v>
      </c>
      <c r="BA52" s="258">
        <f>$A$52*SalesForecast!BG178</f>
        <v>8643.8788361092429</v>
      </c>
      <c r="BB52" s="337">
        <f t="shared" si="61"/>
        <v>77931.098865948414</v>
      </c>
      <c r="BC52" s="258">
        <f>$A$52*SalesForecast!BI178</f>
        <v>10020.355925142479</v>
      </c>
      <c r="BD52" s="258">
        <f>$A$52*SalesForecast!BJ178</f>
        <v>10482.364781976794</v>
      </c>
      <c r="BE52" s="258">
        <f>$A$52*SalesForecast!BK178</f>
        <v>11018.272134211238</v>
      </c>
      <c r="BF52" s="258">
        <f>$A$52*SalesForecast!BL178</f>
        <v>11550.554451664546</v>
      </c>
      <c r="BG52" s="258">
        <f>$A$52*SalesForecast!BM178</f>
        <v>12158.626037651569</v>
      </c>
      <c r="BH52" s="258">
        <f>$A$52*SalesForecast!BN178</f>
        <v>12772.416649492254</v>
      </c>
      <c r="BI52" s="258">
        <f>$A$52*SalesForecast!BO178</f>
        <v>13464.117694961371</v>
      </c>
      <c r="BJ52" s="258">
        <f>$A$52*SalesForecast!BP178</f>
        <v>14172.480491611763</v>
      </c>
      <c r="BK52" s="258">
        <f>$A$52*SalesForecast!BQ178</f>
        <v>14961.165764631987</v>
      </c>
      <c r="BL52" s="258">
        <f>$A$52*SalesForecast!BR178</f>
        <v>15779.29385966578</v>
      </c>
      <c r="BM52" s="258">
        <f>$A$52*SalesForecast!BS178</f>
        <v>16680.521421520221</v>
      </c>
      <c r="BN52" s="258">
        <f>$A$52*SalesForecast!BT178</f>
        <v>17626.086794404309</v>
      </c>
      <c r="BO52" s="337">
        <f t="shared" si="63"/>
        <v>160686.2560069343</v>
      </c>
    </row>
    <row r="53" spans="1:256" x14ac:dyDescent="0.2">
      <c r="B53" s="56" t="s">
        <v>167</v>
      </c>
      <c r="C53" s="258">
        <v>500</v>
      </c>
      <c r="D53" s="258">
        <f>C53</f>
        <v>500</v>
      </c>
      <c r="E53" s="258">
        <f t="shared" ref="E53:N53" si="74">D53</f>
        <v>500</v>
      </c>
      <c r="F53" s="258">
        <f t="shared" si="74"/>
        <v>500</v>
      </c>
      <c r="G53" s="258">
        <f t="shared" si="74"/>
        <v>500</v>
      </c>
      <c r="H53" s="258">
        <f t="shared" si="74"/>
        <v>500</v>
      </c>
      <c r="I53" s="258">
        <f t="shared" si="74"/>
        <v>500</v>
      </c>
      <c r="J53" s="258">
        <f t="shared" si="74"/>
        <v>500</v>
      </c>
      <c r="K53" s="258">
        <f t="shared" si="74"/>
        <v>500</v>
      </c>
      <c r="L53" s="258">
        <f t="shared" si="74"/>
        <v>500</v>
      </c>
      <c r="M53" s="258">
        <f t="shared" si="74"/>
        <v>500</v>
      </c>
      <c r="N53" s="258">
        <f t="shared" si="74"/>
        <v>500</v>
      </c>
      <c r="O53" s="337">
        <f t="shared" si="55"/>
        <v>6000</v>
      </c>
      <c r="P53" s="258">
        <f t="shared" ref="P53:P60" si="75">N53*1.1</f>
        <v>550</v>
      </c>
      <c r="Q53" s="258">
        <f>P53</f>
        <v>550</v>
      </c>
      <c r="R53" s="258">
        <f t="shared" ref="R53:AA53" si="76">Q53</f>
        <v>550</v>
      </c>
      <c r="S53" s="258">
        <f t="shared" si="76"/>
        <v>550</v>
      </c>
      <c r="T53" s="258">
        <f t="shared" si="76"/>
        <v>550</v>
      </c>
      <c r="U53" s="258">
        <f t="shared" si="76"/>
        <v>550</v>
      </c>
      <c r="V53" s="258">
        <f>C8*C9</f>
        <v>6500</v>
      </c>
      <c r="W53" s="258">
        <f t="shared" si="76"/>
        <v>6500</v>
      </c>
      <c r="X53" s="258">
        <f t="shared" si="76"/>
        <v>6500</v>
      </c>
      <c r="Y53" s="258">
        <f t="shared" si="76"/>
        <v>6500</v>
      </c>
      <c r="Z53" s="258">
        <f t="shared" si="76"/>
        <v>6500</v>
      </c>
      <c r="AA53" s="258">
        <f t="shared" si="76"/>
        <v>6500</v>
      </c>
      <c r="AB53" s="337">
        <f t="shared" si="57"/>
        <v>42300</v>
      </c>
      <c r="AC53" s="258">
        <f>AA53*(1+$C$4)</f>
        <v>6695</v>
      </c>
      <c r="AD53" s="258">
        <f t="shared" ref="AD53:AN53" si="77">AC53</f>
        <v>6695</v>
      </c>
      <c r="AE53" s="258">
        <f t="shared" si="77"/>
        <v>6695</v>
      </c>
      <c r="AF53" s="258">
        <f t="shared" si="77"/>
        <v>6695</v>
      </c>
      <c r="AG53" s="258">
        <f t="shared" si="77"/>
        <v>6695</v>
      </c>
      <c r="AH53" s="258">
        <f t="shared" si="77"/>
        <v>6695</v>
      </c>
      <c r="AI53" s="258">
        <f t="shared" si="77"/>
        <v>6695</v>
      </c>
      <c r="AJ53" s="258">
        <f t="shared" si="77"/>
        <v>6695</v>
      </c>
      <c r="AK53" s="258">
        <f t="shared" si="77"/>
        <v>6695</v>
      </c>
      <c r="AL53" s="258">
        <f t="shared" si="77"/>
        <v>6695</v>
      </c>
      <c r="AM53" s="258">
        <f t="shared" si="77"/>
        <v>6695</v>
      </c>
      <c r="AN53" s="258">
        <f t="shared" si="77"/>
        <v>6695</v>
      </c>
      <c r="AO53" s="337">
        <f t="shared" si="59"/>
        <v>80340</v>
      </c>
      <c r="AP53" s="258">
        <f>AN53*(1+$C$4)</f>
        <v>6895.85</v>
      </c>
      <c r="AQ53" s="258">
        <f t="shared" ref="AQ53:BA53" si="78">AP53</f>
        <v>6895.85</v>
      </c>
      <c r="AR53" s="258">
        <f t="shared" si="78"/>
        <v>6895.85</v>
      </c>
      <c r="AS53" s="258">
        <f t="shared" si="78"/>
        <v>6895.85</v>
      </c>
      <c r="AT53" s="258">
        <f t="shared" si="78"/>
        <v>6895.85</v>
      </c>
      <c r="AU53" s="258">
        <f t="shared" si="78"/>
        <v>6895.85</v>
      </c>
      <c r="AV53" s="258">
        <f t="shared" si="78"/>
        <v>6895.85</v>
      </c>
      <c r="AW53" s="258">
        <f t="shared" si="78"/>
        <v>6895.85</v>
      </c>
      <c r="AX53" s="258">
        <f t="shared" si="78"/>
        <v>6895.85</v>
      </c>
      <c r="AY53" s="258">
        <f t="shared" si="78"/>
        <v>6895.85</v>
      </c>
      <c r="AZ53" s="258">
        <f t="shared" si="78"/>
        <v>6895.85</v>
      </c>
      <c r="BA53" s="258">
        <f t="shared" si="78"/>
        <v>6895.85</v>
      </c>
      <c r="BB53" s="337">
        <f t="shared" si="61"/>
        <v>82750.200000000012</v>
      </c>
      <c r="BC53" s="258">
        <f>BA53*(1+$C$4)</f>
        <v>7102.7255000000005</v>
      </c>
      <c r="BD53" s="258">
        <f t="shared" ref="BD53:BN53" si="79">BC53</f>
        <v>7102.7255000000005</v>
      </c>
      <c r="BE53" s="258">
        <f t="shared" si="79"/>
        <v>7102.7255000000005</v>
      </c>
      <c r="BF53" s="258">
        <f t="shared" si="79"/>
        <v>7102.7255000000005</v>
      </c>
      <c r="BG53" s="258">
        <f t="shared" si="79"/>
        <v>7102.7255000000005</v>
      </c>
      <c r="BH53" s="258">
        <f t="shared" si="79"/>
        <v>7102.7255000000005</v>
      </c>
      <c r="BI53" s="258">
        <f t="shared" si="79"/>
        <v>7102.7255000000005</v>
      </c>
      <c r="BJ53" s="258">
        <f t="shared" si="79"/>
        <v>7102.7255000000005</v>
      </c>
      <c r="BK53" s="258">
        <f t="shared" si="79"/>
        <v>7102.7255000000005</v>
      </c>
      <c r="BL53" s="258">
        <f t="shared" si="79"/>
        <v>7102.7255000000005</v>
      </c>
      <c r="BM53" s="258">
        <f t="shared" si="79"/>
        <v>7102.7255000000005</v>
      </c>
      <c r="BN53" s="258">
        <f t="shared" si="79"/>
        <v>7102.7255000000005</v>
      </c>
      <c r="BO53" s="337">
        <f t="shared" si="63"/>
        <v>85232.706000000006</v>
      </c>
    </row>
    <row r="54" spans="1:256" x14ac:dyDescent="0.2">
      <c r="B54" s="56" t="s">
        <v>159</v>
      </c>
      <c r="C54" s="258">
        <v>1250</v>
      </c>
      <c r="D54" s="258">
        <f t="shared" ref="D54:F55" si="80">C54</f>
        <v>1250</v>
      </c>
      <c r="E54" s="258">
        <f t="shared" si="80"/>
        <v>1250</v>
      </c>
      <c r="F54" s="258">
        <f t="shared" si="80"/>
        <v>1250</v>
      </c>
      <c r="G54" s="258">
        <f t="shared" ref="G54:G59" si="81">F54</f>
        <v>1250</v>
      </c>
      <c r="H54" s="258">
        <f t="shared" ref="H54:N55" si="82">G54</f>
        <v>1250</v>
      </c>
      <c r="I54" s="258">
        <f t="shared" si="82"/>
        <v>1250</v>
      </c>
      <c r="J54" s="258">
        <f t="shared" si="82"/>
        <v>1250</v>
      </c>
      <c r="K54" s="258">
        <f t="shared" si="82"/>
        <v>1250</v>
      </c>
      <c r="L54" s="258">
        <f t="shared" si="82"/>
        <v>1250</v>
      </c>
      <c r="M54" s="258">
        <f t="shared" si="82"/>
        <v>1250</v>
      </c>
      <c r="N54" s="258">
        <f t="shared" si="82"/>
        <v>1250</v>
      </c>
      <c r="O54" s="337">
        <f t="shared" si="55"/>
        <v>15000</v>
      </c>
      <c r="P54" s="258">
        <f t="shared" si="75"/>
        <v>1375</v>
      </c>
      <c r="Q54" s="258">
        <f t="shared" ref="Q54:Q59" si="83">P54</f>
        <v>1375</v>
      </c>
      <c r="R54" s="258">
        <f t="shared" ref="R54:R59" si="84">Q54</f>
        <v>1375</v>
      </c>
      <c r="S54" s="258">
        <f t="shared" ref="S54:S59" si="85">R54</f>
        <v>1375</v>
      </c>
      <c r="T54" s="258">
        <f t="shared" ref="T54:T59" si="86">S54</f>
        <v>1375</v>
      </c>
      <c r="U54" s="258">
        <f t="shared" ref="U54:U59" si="87">T54</f>
        <v>1375</v>
      </c>
      <c r="V54" s="258">
        <f t="shared" ref="V54:V60" si="88">U54*3</f>
        <v>4125</v>
      </c>
      <c r="W54" s="258">
        <f t="shared" ref="W54:W59" si="89">V54</f>
        <v>4125</v>
      </c>
      <c r="X54" s="258">
        <f t="shared" ref="X54:X59" si="90">W54</f>
        <v>4125</v>
      </c>
      <c r="Y54" s="258">
        <f t="shared" ref="Y54:Y59" si="91">X54</f>
        <v>4125</v>
      </c>
      <c r="Z54" s="258">
        <f t="shared" ref="Z54:Z59" si="92">Y54</f>
        <v>4125</v>
      </c>
      <c r="AA54" s="258">
        <f t="shared" ref="AA54:AA59" si="93">Z54</f>
        <v>4125</v>
      </c>
      <c r="AB54" s="337">
        <f t="shared" si="57"/>
        <v>33000</v>
      </c>
      <c r="AC54" s="258">
        <f t="shared" ref="AC54:AC60" si="94">AA54*1.3</f>
        <v>5362.5</v>
      </c>
      <c r="AD54" s="258">
        <f t="shared" ref="AD54:AN54" si="95">AC54</f>
        <v>5362.5</v>
      </c>
      <c r="AE54" s="258">
        <f t="shared" si="95"/>
        <v>5362.5</v>
      </c>
      <c r="AF54" s="258">
        <f t="shared" si="95"/>
        <v>5362.5</v>
      </c>
      <c r="AG54" s="258">
        <f t="shared" si="95"/>
        <v>5362.5</v>
      </c>
      <c r="AH54" s="258">
        <f t="shared" si="95"/>
        <v>5362.5</v>
      </c>
      <c r="AI54" s="258">
        <f t="shared" si="95"/>
        <v>5362.5</v>
      </c>
      <c r="AJ54" s="258">
        <f t="shared" si="95"/>
        <v>5362.5</v>
      </c>
      <c r="AK54" s="258">
        <f t="shared" si="95"/>
        <v>5362.5</v>
      </c>
      <c r="AL54" s="258">
        <f t="shared" si="95"/>
        <v>5362.5</v>
      </c>
      <c r="AM54" s="258">
        <f t="shared" si="95"/>
        <v>5362.5</v>
      </c>
      <c r="AN54" s="258">
        <f t="shared" si="95"/>
        <v>5362.5</v>
      </c>
      <c r="AO54" s="337">
        <f t="shared" si="59"/>
        <v>64350</v>
      </c>
      <c r="AP54" s="258">
        <f t="shared" ref="AP54:AP60" si="96">AN54*1.2</f>
        <v>6435</v>
      </c>
      <c r="AQ54" s="258">
        <f t="shared" ref="AQ54:BA59" si="97">AP54</f>
        <v>6435</v>
      </c>
      <c r="AR54" s="258">
        <f t="shared" si="97"/>
        <v>6435</v>
      </c>
      <c r="AS54" s="258">
        <f t="shared" si="97"/>
        <v>6435</v>
      </c>
      <c r="AT54" s="258">
        <f t="shared" si="97"/>
        <v>6435</v>
      </c>
      <c r="AU54" s="258">
        <f t="shared" si="97"/>
        <v>6435</v>
      </c>
      <c r="AV54" s="258">
        <f t="shared" si="97"/>
        <v>6435</v>
      </c>
      <c r="AW54" s="258">
        <f t="shared" si="97"/>
        <v>6435</v>
      </c>
      <c r="AX54" s="258">
        <f t="shared" si="97"/>
        <v>6435</v>
      </c>
      <c r="AY54" s="258">
        <f t="shared" si="97"/>
        <v>6435</v>
      </c>
      <c r="AZ54" s="258">
        <f t="shared" si="97"/>
        <v>6435</v>
      </c>
      <c r="BA54" s="258">
        <f t="shared" si="97"/>
        <v>6435</v>
      </c>
      <c r="BB54" s="337">
        <f t="shared" si="61"/>
        <v>77220</v>
      </c>
      <c r="BC54" s="258">
        <f t="shared" ref="BC54:BC60" si="98">BA54*1.1</f>
        <v>7078.5000000000009</v>
      </c>
      <c r="BD54" s="258">
        <f t="shared" ref="BD54:BM59" si="99">BC54</f>
        <v>7078.5000000000009</v>
      </c>
      <c r="BE54" s="258">
        <f t="shared" si="99"/>
        <v>7078.5000000000009</v>
      </c>
      <c r="BF54" s="258">
        <f t="shared" si="99"/>
        <v>7078.5000000000009</v>
      </c>
      <c r="BG54" s="258">
        <f t="shared" si="99"/>
        <v>7078.5000000000009</v>
      </c>
      <c r="BH54" s="258">
        <f t="shared" si="99"/>
        <v>7078.5000000000009</v>
      </c>
      <c r="BI54" s="258">
        <f t="shared" si="99"/>
        <v>7078.5000000000009</v>
      </c>
      <c r="BJ54" s="258">
        <f t="shared" si="99"/>
        <v>7078.5000000000009</v>
      </c>
      <c r="BK54" s="258">
        <f t="shared" si="99"/>
        <v>7078.5000000000009</v>
      </c>
      <c r="BL54" s="258">
        <f t="shared" si="99"/>
        <v>7078.5000000000009</v>
      </c>
      <c r="BM54" s="258">
        <f t="shared" si="99"/>
        <v>7078.5000000000009</v>
      </c>
      <c r="BN54" s="258">
        <f t="shared" ref="BN54:BN59" si="100">BM54</f>
        <v>7078.5000000000009</v>
      </c>
      <c r="BO54" s="337">
        <f t="shared" si="63"/>
        <v>84942.000000000015</v>
      </c>
    </row>
    <row r="55" spans="1:256" x14ac:dyDescent="0.2">
      <c r="B55" s="56" t="s">
        <v>160</v>
      </c>
      <c r="C55" s="258">
        <v>250</v>
      </c>
      <c r="D55" s="258">
        <v>500</v>
      </c>
      <c r="E55" s="258">
        <f t="shared" si="80"/>
        <v>500</v>
      </c>
      <c r="F55" s="258">
        <f t="shared" si="80"/>
        <v>500</v>
      </c>
      <c r="G55" s="258">
        <f t="shared" si="81"/>
        <v>500</v>
      </c>
      <c r="H55" s="258">
        <f t="shared" si="82"/>
        <v>500</v>
      </c>
      <c r="I55" s="258">
        <f t="shared" si="82"/>
        <v>500</v>
      </c>
      <c r="J55" s="258">
        <f t="shared" si="82"/>
        <v>500</v>
      </c>
      <c r="K55" s="258">
        <f t="shared" si="82"/>
        <v>500</v>
      </c>
      <c r="L55" s="258">
        <f t="shared" si="82"/>
        <v>500</v>
      </c>
      <c r="M55" s="258">
        <f t="shared" si="82"/>
        <v>500</v>
      </c>
      <c r="N55" s="258">
        <f t="shared" si="82"/>
        <v>500</v>
      </c>
      <c r="O55" s="337">
        <f t="shared" si="55"/>
        <v>5750</v>
      </c>
      <c r="P55" s="258">
        <f t="shared" si="75"/>
        <v>550</v>
      </c>
      <c r="Q55" s="258">
        <f>P55</f>
        <v>550</v>
      </c>
      <c r="R55" s="258">
        <f t="shared" si="84"/>
        <v>550</v>
      </c>
      <c r="S55" s="258">
        <f t="shared" si="85"/>
        <v>550</v>
      </c>
      <c r="T55" s="258">
        <f t="shared" si="86"/>
        <v>550</v>
      </c>
      <c r="U55" s="258">
        <f t="shared" si="87"/>
        <v>550</v>
      </c>
      <c r="V55" s="258">
        <f t="shared" si="88"/>
        <v>1650</v>
      </c>
      <c r="W55" s="258">
        <f t="shared" si="89"/>
        <v>1650</v>
      </c>
      <c r="X55" s="258">
        <f t="shared" si="90"/>
        <v>1650</v>
      </c>
      <c r="Y55" s="258">
        <f t="shared" si="91"/>
        <v>1650</v>
      </c>
      <c r="Z55" s="258">
        <f t="shared" si="92"/>
        <v>1650</v>
      </c>
      <c r="AA55" s="258">
        <f t="shared" si="93"/>
        <v>1650</v>
      </c>
      <c r="AB55" s="337">
        <f t="shared" si="57"/>
        <v>13200</v>
      </c>
      <c r="AC55" s="258">
        <f t="shared" si="94"/>
        <v>2145</v>
      </c>
      <c r="AD55" s="258">
        <f t="shared" ref="AD55:AN55" si="101">AC55</f>
        <v>2145</v>
      </c>
      <c r="AE55" s="258">
        <f t="shared" si="101"/>
        <v>2145</v>
      </c>
      <c r="AF55" s="258">
        <f t="shared" si="101"/>
        <v>2145</v>
      </c>
      <c r="AG55" s="258">
        <f t="shared" si="101"/>
        <v>2145</v>
      </c>
      <c r="AH55" s="258">
        <f t="shared" si="101"/>
        <v>2145</v>
      </c>
      <c r="AI55" s="258">
        <f t="shared" si="101"/>
        <v>2145</v>
      </c>
      <c r="AJ55" s="258">
        <f t="shared" si="101"/>
        <v>2145</v>
      </c>
      <c r="AK55" s="258">
        <f t="shared" si="101"/>
        <v>2145</v>
      </c>
      <c r="AL55" s="258">
        <f t="shared" si="101"/>
        <v>2145</v>
      </c>
      <c r="AM55" s="258">
        <f t="shared" si="101"/>
        <v>2145</v>
      </c>
      <c r="AN55" s="258">
        <f t="shared" si="101"/>
        <v>2145</v>
      </c>
      <c r="AO55" s="337">
        <f t="shared" si="59"/>
        <v>25740</v>
      </c>
      <c r="AP55" s="258">
        <f t="shared" si="96"/>
        <v>2574</v>
      </c>
      <c r="AQ55" s="258">
        <f t="shared" ref="AQ55:BA55" si="102">AP55</f>
        <v>2574</v>
      </c>
      <c r="AR55" s="258">
        <f t="shared" si="102"/>
        <v>2574</v>
      </c>
      <c r="AS55" s="258">
        <f t="shared" si="102"/>
        <v>2574</v>
      </c>
      <c r="AT55" s="258">
        <f t="shared" si="102"/>
        <v>2574</v>
      </c>
      <c r="AU55" s="258">
        <f t="shared" si="102"/>
        <v>2574</v>
      </c>
      <c r="AV55" s="258">
        <f t="shared" si="102"/>
        <v>2574</v>
      </c>
      <c r="AW55" s="258">
        <f t="shared" si="102"/>
        <v>2574</v>
      </c>
      <c r="AX55" s="258">
        <f t="shared" si="102"/>
        <v>2574</v>
      </c>
      <c r="AY55" s="258">
        <f t="shared" si="102"/>
        <v>2574</v>
      </c>
      <c r="AZ55" s="258">
        <f t="shared" si="102"/>
        <v>2574</v>
      </c>
      <c r="BA55" s="258">
        <f t="shared" si="102"/>
        <v>2574</v>
      </c>
      <c r="BB55" s="337">
        <f t="shared" si="61"/>
        <v>30888</v>
      </c>
      <c r="BC55" s="258">
        <f t="shared" si="98"/>
        <v>2831.4</v>
      </c>
      <c r="BD55" s="258">
        <f t="shared" ref="BD55:BN55" si="103">BC55</f>
        <v>2831.4</v>
      </c>
      <c r="BE55" s="258">
        <f t="shared" si="103"/>
        <v>2831.4</v>
      </c>
      <c r="BF55" s="258">
        <f t="shared" si="103"/>
        <v>2831.4</v>
      </c>
      <c r="BG55" s="258">
        <f t="shared" si="103"/>
        <v>2831.4</v>
      </c>
      <c r="BH55" s="258">
        <f t="shared" si="103"/>
        <v>2831.4</v>
      </c>
      <c r="BI55" s="258">
        <f t="shared" si="103"/>
        <v>2831.4</v>
      </c>
      <c r="BJ55" s="258">
        <f t="shared" si="103"/>
        <v>2831.4</v>
      </c>
      <c r="BK55" s="258">
        <f t="shared" si="103"/>
        <v>2831.4</v>
      </c>
      <c r="BL55" s="258">
        <f t="shared" si="103"/>
        <v>2831.4</v>
      </c>
      <c r="BM55" s="258">
        <f t="shared" si="103"/>
        <v>2831.4</v>
      </c>
      <c r="BN55" s="258">
        <f t="shared" si="103"/>
        <v>2831.4</v>
      </c>
      <c r="BO55" s="337">
        <f t="shared" si="63"/>
        <v>33976.80000000001</v>
      </c>
    </row>
    <row r="56" spans="1:256" x14ac:dyDescent="0.2">
      <c r="B56" s="56" t="s">
        <v>115</v>
      </c>
      <c r="C56" s="258">
        <v>750</v>
      </c>
      <c r="D56" s="258">
        <f>C56</f>
        <v>750</v>
      </c>
      <c r="E56" s="258">
        <f>D56</f>
        <v>750</v>
      </c>
      <c r="F56" s="258">
        <f>E56</f>
        <v>750</v>
      </c>
      <c r="G56" s="258">
        <f t="shared" si="81"/>
        <v>750</v>
      </c>
      <c r="H56" s="258">
        <f t="shared" ref="H56:N56" si="104">G56</f>
        <v>750</v>
      </c>
      <c r="I56" s="258">
        <f t="shared" si="104"/>
        <v>750</v>
      </c>
      <c r="J56" s="258">
        <f t="shared" si="104"/>
        <v>750</v>
      </c>
      <c r="K56" s="258">
        <f t="shared" si="104"/>
        <v>750</v>
      </c>
      <c r="L56" s="258">
        <f t="shared" si="104"/>
        <v>750</v>
      </c>
      <c r="M56" s="258">
        <f t="shared" si="104"/>
        <v>750</v>
      </c>
      <c r="N56" s="258">
        <f t="shared" si="104"/>
        <v>750</v>
      </c>
      <c r="O56" s="337">
        <f t="shared" si="55"/>
        <v>9000</v>
      </c>
      <c r="P56" s="258">
        <f t="shared" si="75"/>
        <v>825.00000000000011</v>
      </c>
      <c r="Q56" s="258">
        <f t="shared" si="83"/>
        <v>825.00000000000011</v>
      </c>
      <c r="R56" s="258">
        <f t="shared" si="84"/>
        <v>825.00000000000011</v>
      </c>
      <c r="S56" s="258">
        <f t="shared" si="85"/>
        <v>825.00000000000011</v>
      </c>
      <c r="T56" s="258">
        <f t="shared" si="86"/>
        <v>825.00000000000011</v>
      </c>
      <c r="U56" s="258">
        <f t="shared" si="87"/>
        <v>825.00000000000011</v>
      </c>
      <c r="V56" s="258">
        <f t="shared" si="88"/>
        <v>2475.0000000000005</v>
      </c>
      <c r="W56" s="258">
        <f t="shared" si="89"/>
        <v>2475.0000000000005</v>
      </c>
      <c r="X56" s="258">
        <f t="shared" si="90"/>
        <v>2475.0000000000005</v>
      </c>
      <c r="Y56" s="258">
        <f t="shared" si="91"/>
        <v>2475.0000000000005</v>
      </c>
      <c r="Z56" s="258">
        <f t="shared" si="92"/>
        <v>2475.0000000000005</v>
      </c>
      <c r="AA56" s="258">
        <f t="shared" si="93"/>
        <v>2475.0000000000005</v>
      </c>
      <c r="AB56" s="337">
        <f t="shared" si="57"/>
        <v>19800.000000000004</v>
      </c>
      <c r="AC56" s="258">
        <f t="shared" si="94"/>
        <v>3217.5000000000009</v>
      </c>
      <c r="AD56" s="258">
        <f t="shared" ref="AD56:AN56" si="105">AC56</f>
        <v>3217.5000000000009</v>
      </c>
      <c r="AE56" s="258">
        <f t="shared" si="105"/>
        <v>3217.5000000000009</v>
      </c>
      <c r="AF56" s="258">
        <f t="shared" si="105"/>
        <v>3217.5000000000009</v>
      </c>
      <c r="AG56" s="258">
        <f t="shared" si="105"/>
        <v>3217.5000000000009</v>
      </c>
      <c r="AH56" s="258">
        <f t="shared" si="105"/>
        <v>3217.5000000000009</v>
      </c>
      <c r="AI56" s="258">
        <f t="shared" si="105"/>
        <v>3217.5000000000009</v>
      </c>
      <c r="AJ56" s="258">
        <f t="shared" si="105"/>
        <v>3217.5000000000009</v>
      </c>
      <c r="AK56" s="258">
        <f t="shared" si="105"/>
        <v>3217.5000000000009</v>
      </c>
      <c r="AL56" s="258">
        <f t="shared" si="105"/>
        <v>3217.5000000000009</v>
      </c>
      <c r="AM56" s="258">
        <f t="shared" si="105"/>
        <v>3217.5000000000009</v>
      </c>
      <c r="AN56" s="258">
        <f t="shared" si="105"/>
        <v>3217.5000000000009</v>
      </c>
      <c r="AO56" s="337">
        <f t="shared" si="59"/>
        <v>38610.000000000007</v>
      </c>
      <c r="AP56" s="258">
        <f t="shared" si="96"/>
        <v>3861.0000000000009</v>
      </c>
      <c r="AQ56" s="258">
        <f t="shared" si="97"/>
        <v>3861.0000000000009</v>
      </c>
      <c r="AR56" s="258">
        <f t="shared" si="97"/>
        <v>3861.0000000000009</v>
      </c>
      <c r="AS56" s="258">
        <f t="shared" si="97"/>
        <v>3861.0000000000009</v>
      </c>
      <c r="AT56" s="258">
        <f t="shared" si="97"/>
        <v>3861.0000000000009</v>
      </c>
      <c r="AU56" s="258">
        <f t="shared" si="97"/>
        <v>3861.0000000000009</v>
      </c>
      <c r="AV56" s="258">
        <f t="shared" si="97"/>
        <v>3861.0000000000009</v>
      </c>
      <c r="AW56" s="258">
        <f t="shared" si="97"/>
        <v>3861.0000000000009</v>
      </c>
      <c r="AX56" s="258">
        <f t="shared" si="97"/>
        <v>3861.0000000000009</v>
      </c>
      <c r="AY56" s="258">
        <f t="shared" si="97"/>
        <v>3861.0000000000009</v>
      </c>
      <c r="AZ56" s="258">
        <f t="shared" si="97"/>
        <v>3861.0000000000009</v>
      </c>
      <c r="BA56" s="258">
        <f t="shared" si="97"/>
        <v>3861.0000000000009</v>
      </c>
      <c r="BB56" s="337">
        <f t="shared" si="61"/>
        <v>46332.000000000007</v>
      </c>
      <c r="BC56" s="258">
        <f t="shared" si="98"/>
        <v>4247.1000000000013</v>
      </c>
      <c r="BD56" s="258">
        <f t="shared" si="99"/>
        <v>4247.1000000000013</v>
      </c>
      <c r="BE56" s="258">
        <f t="shared" si="99"/>
        <v>4247.1000000000013</v>
      </c>
      <c r="BF56" s="258">
        <f t="shared" si="99"/>
        <v>4247.1000000000013</v>
      </c>
      <c r="BG56" s="258">
        <f t="shared" si="99"/>
        <v>4247.1000000000013</v>
      </c>
      <c r="BH56" s="258">
        <f t="shared" si="99"/>
        <v>4247.1000000000013</v>
      </c>
      <c r="BI56" s="258">
        <f t="shared" si="99"/>
        <v>4247.1000000000013</v>
      </c>
      <c r="BJ56" s="258">
        <f t="shared" si="99"/>
        <v>4247.1000000000013</v>
      </c>
      <c r="BK56" s="258">
        <f t="shared" si="99"/>
        <v>4247.1000000000013</v>
      </c>
      <c r="BL56" s="258">
        <f t="shared" si="99"/>
        <v>4247.1000000000013</v>
      </c>
      <c r="BM56" s="258">
        <f t="shared" si="99"/>
        <v>4247.1000000000013</v>
      </c>
      <c r="BN56" s="258">
        <f t="shared" si="100"/>
        <v>4247.1000000000013</v>
      </c>
      <c r="BO56" s="337">
        <f t="shared" si="63"/>
        <v>50965.200000000004</v>
      </c>
    </row>
    <row r="57" spans="1:256" x14ac:dyDescent="0.2">
      <c r="B57" s="56" t="s">
        <v>119</v>
      </c>
      <c r="C57" s="258">
        <v>100</v>
      </c>
      <c r="D57" s="258">
        <f>C57</f>
        <v>100</v>
      </c>
      <c r="E57" s="258">
        <f t="shared" ref="E57:F59" si="106">D57</f>
        <v>100</v>
      </c>
      <c r="F57" s="258">
        <f t="shared" si="106"/>
        <v>100</v>
      </c>
      <c r="G57" s="258">
        <f t="shared" si="81"/>
        <v>100</v>
      </c>
      <c r="H57" s="258">
        <f t="shared" ref="H57:N57" si="107">G57</f>
        <v>100</v>
      </c>
      <c r="I57" s="258">
        <f t="shared" si="107"/>
        <v>100</v>
      </c>
      <c r="J57" s="258">
        <f t="shared" si="107"/>
        <v>100</v>
      </c>
      <c r="K57" s="258">
        <f t="shared" si="107"/>
        <v>100</v>
      </c>
      <c r="L57" s="258">
        <f t="shared" si="107"/>
        <v>100</v>
      </c>
      <c r="M57" s="258">
        <f t="shared" si="107"/>
        <v>100</v>
      </c>
      <c r="N57" s="258">
        <f t="shared" si="107"/>
        <v>100</v>
      </c>
      <c r="O57" s="337">
        <f t="shared" si="55"/>
        <v>1200</v>
      </c>
      <c r="P57" s="258">
        <f t="shared" si="75"/>
        <v>110.00000000000001</v>
      </c>
      <c r="Q57" s="258">
        <f t="shared" si="83"/>
        <v>110.00000000000001</v>
      </c>
      <c r="R57" s="258">
        <f t="shared" si="84"/>
        <v>110.00000000000001</v>
      </c>
      <c r="S57" s="258">
        <f t="shared" si="85"/>
        <v>110.00000000000001</v>
      </c>
      <c r="T57" s="258">
        <f t="shared" si="86"/>
        <v>110.00000000000001</v>
      </c>
      <c r="U57" s="258">
        <f t="shared" si="87"/>
        <v>110.00000000000001</v>
      </c>
      <c r="V57" s="258">
        <f t="shared" si="88"/>
        <v>330.00000000000006</v>
      </c>
      <c r="W57" s="258">
        <f t="shared" si="89"/>
        <v>330.00000000000006</v>
      </c>
      <c r="X57" s="258">
        <f t="shared" si="90"/>
        <v>330.00000000000006</v>
      </c>
      <c r="Y57" s="258">
        <f t="shared" si="91"/>
        <v>330.00000000000006</v>
      </c>
      <c r="Z57" s="258">
        <f t="shared" si="92"/>
        <v>330.00000000000006</v>
      </c>
      <c r="AA57" s="258">
        <f t="shared" si="93"/>
        <v>330.00000000000006</v>
      </c>
      <c r="AB57" s="337">
        <f t="shared" si="57"/>
        <v>2640.0000000000005</v>
      </c>
      <c r="AC57" s="258">
        <f t="shared" si="94"/>
        <v>429.00000000000011</v>
      </c>
      <c r="AD57" s="258">
        <f t="shared" ref="AD57:AN57" si="108">AC57</f>
        <v>429.00000000000011</v>
      </c>
      <c r="AE57" s="258">
        <f t="shared" si="108"/>
        <v>429.00000000000011</v>
      </c>
      <c r="AF57" s="258">
        <f t="shared" si="108"/>
        <v>429.00000000000011</v>
      </c>
      <c r="AG57" s="258">
        <f t="shared" si="108"/>
        <v>429.00000000000011</v>
      </c>
      <c r="AH57" s="258">
        <f t="shared" si="108"/>
        <v>429.00000000000011</v>
      </c>
      <c r="AI57" s="258">
        <f t="shared" si="108"/>
        <v>429.00000000000011</v>
      </c>
      <c r="AJ57" s="258">
        <f t="shared" si="108"/>
        <v>429.00000000000011</v>
      </c>
      <c r="AK57" s="258">
        <f t="shared" si="108"/>
        <v>429.00000000000011</v>
      </c>
      <c r="AL57" s="258">
        <f t="shared" si="108"/>
        <v>429.00000000000011</v>
      </c>
      <c r="AM57" s="258">
        <f t="shared" si="108"/>
        <v>429.00000000000011</v>
      </c>
      <c r="AN57" s="258">
        <f t="shared" si="108"/>
        <v>429.00000000000011</v>
      </c>
      <c r="AO57" s="337">
        <f t="shared" si="59"/>
        <v>5148.0000000000009</v>
      </c>
      <c r="AP57" s="258">
        <f t="shared" si="96"/>
        <v>514.80000000000007</v>
      </c>
      <c r="AQ57" s="258">
        <f t="shared" si="97"/>
        <v>514.80000000000007</v>
      </c>
      <c r="AR57" s="258">
        <f t="shared" si="97"/>
        <v>514.80000000000007</v>
      </c>
      <c r="AS57" s="258">
        <f t="shared" si="97"/>
        <v>514.80000000000007</v>
      </c>
      <c r="AT57" s="258">
        <f t="shared" si="97"/>
        <v>514.80000000000007</v>
      </c>
      <c r="AU57" s="258">
        <f t="shared" si="97"/>
        <v>514.80000000000007</v>
      </c>
      <c r="AV57" s="258">
        <f t="shared" si="97"/>
        <v>514.80000000000007</v>
      </c>
      <c r="AW57" s="258">
        <f t="shared" si="97"/>
        <v>514.80000000000007</v>
      </c>
      <c r="AX57" s="258">
        <f t="shared" si="97"/>
        <v>514.80000000000007</v>
      </c>
      <c r="AY57" s="258">
        <f t="shared" si="97"/>
        <v>514.80000000000007</v>
      </c>
      <c r="AZ57" s="258">
        <f t="shared" si="97"/>
        <v>514.80000000000007</v>
      </c>
      <c r="BA57" s="258">
        <f t="shared" si="97"/>
        <v>514.80000000000007</v>
      </c>
      <c r="BB57" s="337">
        <f t="shared" si="61"/>
        <v>6177.6000000000013</v>
      </c>
      <c r="BC57" s="258">
        <f t="shared" si="98"/>
        <v>566.28000000000009</v>
      </c>
      <c r="BD57" s="258">
        <f t="shared" si="99"/>
        <v>566.28000000000009</v>
      </c>
      <c r="BE57" s="258">
        <f t="shared" si="99"/>
        <v>566.28000000000009</v>
      </c>
      <c r="BF57" s="258">
        <f t="shared" si="99"/>
        <v>566.28000000000009</v>
      </c>
      <c r="BG57" s="258">
        <f t="shared" si="99"/>
        <v>566.28000000000009</v>
      </c>
      <c r="BH57" s="258">
        <f t="shared" si="99"/>
        <v>566.28000000000009</v>
      </c>
      <c r="BI57" s="258">
        <f t="shared" si="99"/>
        <v>566.28000000000009</v>
      </c>
      <c r="BJ57" s="258">
        <f t="shared" si="99"/>
        <v>566.28000000000009</v>
      </c>
      <c r="BK57" s="258">
        <f t="shared" si="99"/>
        <v>566.28000000000009</v>
      </c>
      <c r="BL57" s="258">
        <f t="shared" si="99"/>
        <v>566.28000000000009</v>
      </c>
      <c r="BM57" s="258">
        <f t="shared" si="99"/>
        <v>566.28000000000009</v>
      </c>
      <c r="BN57" s="258">
        <f t="shared" si="100"/>
        <v>566.28000000000009</v>
      </c>
      <c r="BO57" s="337">
        <f t="shared" si="63"/>
        <v>6795.36</v>
      </c>
    </row>
    <row r="58" spans="1:256" x14ac:dyDescent="0.2">
      <c r="B58" s="56" t="s">
        <v>162</v>
      </c>
      <c r="C58" s="258">
        <v>1000</v>
      </c>
      <c r="D58" s="258">
        <f>C58</f>
        <v>1000</v>
      </c>
      <c r="E58" s="258">
        <f t="shared" si="106"/>
        <v>1000</v>
      </c>
      <c r="F58" s="258">
        <f t="shared" si="106"/>
        <v>1000</v>
      </c>
      <c r="G58" s="258">
        <f t="shared" si="81"/>
        <v>1000</v>
      </c>
      <c r="H58" s="258">
        <f>G58</f>
        <v>1000</v>
      </c>
      <c r="I58" s="258">
        <f>H58</f>
        <v>1000</v>
      </c>
      <c r="J58" s="258">
        <f t="shared" ref="J58:N59" si="109">I58</f>
        <v>1000</v>
      </c>
      <c r="K58" s="258">
        <f t="shared" si="109"/>
        <v>1000</v>
      </c>
      <c r="L58" s="258">
        <f t="shared" si="109"/>
        <v>1000</v>
      </c>
      <c r="M58" s="258">
        <f t="shared" si="109"/>
        <v>1000</v>
      </c>
      <c r="N58" s="258">
        <f t="shared" si="109"/>
        <v>1000</v>
      </c>
      <c r="O58" s="337">
        <f t="shared" si="55"/>
        <v>12000</v>
      </c>
      <c r="P58" s="258">
        <f t="shared" si="75"/>
        <v>1100</v>
      </c>
      <c r="Q58" s="258">
        <f t="shared" si="83"/>
        <v>1100</v>
      </c>
      <c r="R58" s="258">
        <f t="shared" si="84"/>
        <v>1100</v>
      </c>
      <c r="S58" s="258">
        <f t="shared" si="85"/>
        <v>1100</v>
      </c>
      <c r="T58" s="258">
        <f t="shared" si="86"/>
        <v>1100</v>
      </c>
      <c r="U58" s="258">
        <f t="shared" si="87"/>
        <v>1100</v>
      </c>
      <c r="V58" s="258">
        <f t="shared" si="88"/>
        <v>3300</v>
      </c>
      <c r="W58" s="258">
        <f t="shared" si="89"/>
        <v>3300</v>
      </c>
      <c r="X58" s="258">
        <f t="shared" si="90"/>
        <v>3300</v>
      </c>
      <c r="Y58" s="258">
        <f t="shared" si="91"/>
        <v>3300</v>
      </c>
      <c r="Z58" s="258">
        <f t="shared" si="92"/>
        <v>3300</v>
      </c>
      <c r="AA58" s="258">
        <f t="shared" si="93"/>
        <v>3300</v>
      </c>
      <c r="AB58" s="337">
        <f t="shared" si="57"/>
        <v>26400</v>
      </c>
      <c r="AC58" s="258">
        <f t="shared" si="94"/>
        <v>4290</v>
      </c>
      <c r="AD58" s="258">
        <f t="shared" ref="AD58:AN58" si="110">AC58</f>
        <v>4290</v>
      </c>
      <c r="AE58" s="258">
        <f t="shared" si="110"/>
        <v>4290</v>
      </c>
      <c r="AF58" s="258">
        <f t="shared" si="110"/>
        <v>4290</v>
      </c>
      <c r="AG58" s="258">
        <f t="shared" si="110"/>
        <v>4290</v>
      </c>
      <c r="AH58" s="258">
        <f t="shared" si="110"/>
        <v>4290</v>
      </c>
      <c r="AI58" s="258">
        <f t="shared" si="110"/>
        <v>4290</v>
      </c>
      <c r="AJ58" s="258">
        <f t="shared" si="110"/>
        <v>4290</v>
      </c>
      <c r="AK58" s="258">
        <f t="shared" si="110"/>
        <v>4290</v>
      </c>
      <c r="AL58" s="258">
        <f t="shared" si="110"/>
        <v>4290</v>
      </c>
      <c r="AM58" s="258">
        <f t="shared" si="110"/>
        <v>4290</v>
      </c>
      <c r="AN58" s="258">
        <f t="shared" si="110"/>
        <v>4290</v>
      </c>
      <c r="AO58" s="337">
        <f t="shared" si="59"/>
        <v>51480</v>
      </c>
      <c r="AP58" s="258">
        <f t="shared" si="96"/>
        <v>5148</v>
      </c>
      <c r="AQ58" s="258">
        <f t="shared" si="97"/>
        <v>5148</v>
      </c>
      <c r="AR58" s="258">
        <f t="shared" si="97"/>
        <v>5148</v>
      </c>
      <c r="AS58" s="258">
        <f t="shared" si="97"/>
        <v>5148</v>
      </c>
      <c r="AT58" s="258">
        <f t="shared" si="97"/>
        <v>5148</v>
      </c>
      <c r="AU58" s="258">
        <f t="shared" si="97"/>
        <v>5148</v>
      </c>
      <c r="AV58" s="258">
        <f t="shared" si="97"/>
        <v>5148</v>
      </c>
      <c r="AW58" s="258">
        <f t="shared" si="97"/>
        <v>5148</v>
      </c>
      <c r="AX58" s="258">
        <f t="shared" si="97"/>
        <v>5148</v>
      </c>
      <c r="AY58" s="258">
        <f t="shared" si="97"/>
        <v>5148</v>
      </c>
      <c r="AZ58" s="258">
        <f t="shared" si="97"/>
        <v>5148</v>
      </c>
      <c r="BA58" s="258">
        <f t="shared" si="97"/>
        <v>5148</v>
      </c>
      <c r="BB58" s="337">
        <f t="shared" si="61"/>
        <v>61776</v>
      </c>
      <c r="BC58" s="258">
        <f t="shared" si="98"/>
        <v>5662.8</v>
      </c>
      <c r="BD58" s="258">
        <f t="shared" si="99"/>
        <v>5662.8</v>
      </c>
      <c r="BE58" s="258">
        <f t="shared" si="99"/>
        <v>5662.8</v>
      </c>
      <c r="BF58" s="258">
        <f t="shared" si="99"/>
        <v>5662.8</v>
      </c>
      <c r="BG58" s="258">
        <f t="shared" si="99"/>
        <v>5662.8</v>
      </c>
      <c r="BH58" s="258">
        <f t="shared" si="99"/>
        <v>5662.8</v>
      </c>
      <c r="BI58" s="258">
        <f t="shared" si="99"/>
        <v>5662.8</v>
      </c>
      <c r="BJ58" s="258">
        <f t="shared" si="99"/>
        <v>5662.8</v>
      </c>
      <c r="BK58" s="258">
        <f t="shared" si="99"/>
        <v>5662.8</v>
      </c>
      <c r="BL58" s="258">
        <f t="shared" si="99"/>
        <v>5662.8</v>
      </c>
      <c r="BM58" s="258">
        <f t="shared" si="99"/>
        <v>5662.8</v>
      </c>
      <c r="BN58" s="258">
        <f t="shared" si="100"/>
        <v>5662.8</v>
      </c>
      <c r="BO58" s="337">
        <f t="shared" si="63"/>
        <v>67953.60000000002</v>
      </c>
    </row>
    <row r="59" spans="1:256" x14ac:dyDescent="0.2">
      <c r="B59" s="56" t="s">
        <v>141</v>
      </c>
      <c r="C59" s="258">
        <v>250</v>
      </c>
      <c r="D59" s="258">
        <f>C59</f>
        <v>250</v>
      </c>
      <c r="E59" s="258">
        <f t="shared" si="106"/>
        <v>250</v>
      </c>
      <c r="F59" s="258">
        <f t="shared" si="106"/>
        <v>250</v>
      </c>
      <c r="G59" s="258">
        <f t="shared" si="81"/>
        <v>250</v>
      </c>
      <c r="H59" s="258">
        <f>G59</f>
        <v>250</v>
      </c>
      <c r="I59" s="258">
        <f>H59</f>
        <v>250</v>
      </c>
      <c r="J59" s="258">
        <f t="shared" si="109"/>
        <v>250</v>
      </c>
      <c r="K59" s="258">
        <f t="shared" si="109"/>
        <v>250</v>
      </c>
      <c r="L59" s="258">
        <f t="shared" si="109"/>
        <v>250</v>
      </c>
      <c r="M59" s="258">
        <f t="shared" si="109"/>
        <v>250</v>
      </c>
      <c r="N59" s="258">
        <f t="shared" si="109"/>
        <v>250</v>
      </c>
      <c r="O59" s="337">
        <f t="shared" si="55"/>
        <v>3000</v>
      </c>
      <c r="P59" s="258">
        <f t="shared" si="75"/>
        <v>275</v>
      </c>
      <c r="Q59" s="258">
        <f t="shared" si="83"/>
        <v>275</v>
      </c>
      <c r="R59" s="258">
        <f t="shared" si="84"/>
        <v>275</v>
      </c>
      <c r="S59" s="258">
        <f t="shared" si="85"/>
        <v>275</v>
      </c>
      <c r="T59" s="258">
        <f t="shared" si="86"/>
        <v>275</v>
      </c>
      <c r="U59" s="258">
        <f t="shared" si="87"/>
        <v>275</v>
      </c>
      <c r="V59" s="258">
        <f t="shared" si="88"/>
        <v>825</v>
      </c>
      <c r="W59" s="258">
        <f t="shared" si="89"/>
        <v>825</v>
      </c>
      <c r="X59" s="258">
        <f t="shared" si="90"/>
        <v>825</v>
      </c>
      <c r="Y59" s="258">
        <f t="shared" si="91"/>
        <v>825</v>
      </c>
      <c r="Z59" s="258">
        <f t="shared" si="92"/>
        <v>825</v>
      </c>
      <c r="AA59" s="258">
        <f t="shared" si="93"/>
        <v>825</v>
      </c>
      <c r="AB59" s="337">
        <f t="shared" si="57"/>
        <v>6600</v>
      </c>
      <c r="AC59" s="258">
        <f t="shared" si="94"/>
        <v>1072.5</v>
      </c>
      <c r="AD59" s="258">
        <f t="shared" ref="AD59:AN59" si="111">AC59</f>
        <v>1072.5</v>
      </c>
      <c r="AE59" s="258">
        <f t="shared" si="111"/>
        <v>1072.5</v>
      </c>
      <c r="AF59" s="258">
        <f t="shared" si="111"/>
        <v>1072.5</v>
      </c>
      <c r="AG59" s="258">
        <f t="shared" si="111"/>
        <v>1072.5</v>
      </c>
      <c r="AH59" s="258">
        <f t="shared" si="111"/>
        <v>1072.5</v>
      </c>
      <c r="AI59" s="258">
        <f t="shared" si="111"/>
        <v>1072.5</v>
      </c>
      <c r="AJ59" s="258">
        <f t="shared" si="111"/>
        <v>1072.5</v>
      </c>
      <c r="AK59" s="258">
        <f t="shared" si="111"/>
        <v>1072.5</v>
      </c>
      <c r="AL59" s="258">
        <f t="shared" si="111"/>
        <v>1072.5</v>
      </c>
      <c r="AM59" s="258">
        <f t="shared" si="111"/>
        <v>1072.5</v>
      </c>
      <c r="AN59" s="258">
        <f t="shared" si="111"/>
        <v>1072.5</v>
      </c>
      <c r="AO59" s="337">
        <f t="shared" si="59"/>
        <v>12870</v>
      </c>
      <c r="AP59" s="258">
        <f t="shared" si="96"/>
        <v>1287</v>
      </c>
      <c r="AQ59" s="258">
        <f t="shared" si="97"/>
        <v>1287</v>
      </c>
      <c r="AR59" s="258">
        <f t="shared" si="97"/>
        <v>1287</v>
      </c>
      <c r="AS59" s="258">
        <f t="shared" si="97"/>
        <v>1287</v>
      </c>
      <c r="AT59" s="258">
        <f t="shared" si="97"/>
        <v>1287</v>
      </c>
      <c r="AU59" s="258">
        <f t="shared" si="97"/>
        <v>1287</v>
      </c>
      <c r="AV59" s="258">
        <f t="shared" si="97"/>
        <v>1287</v>
      </c>
      <c r="AW59" s="258">
        <f t="shared" si="97"/>
        <v>1287</v>
      </c>
      <c r="AX59" s="258">
        <f t="shared" si="97"/>
        <v>1287</v>
      </c>
      <c r="AY59" s="258">
        <f t="shared" si="97"/>
        <v>1287</v>
      </c>
      <c r="AZ59" s="258">
        <f t="shared" si="97"/>
        <v>1287</v>
      </c>
      <c r="BA59" s="258">
        <f t="shared" si="97"/>
        <v>1287</v>
      </c>
      <c r="BB59" s="337">
        <f t="shared" si="61"/>
        <v>15444</v>
      </c>
      <c r="BC59" s="258">
        <f t="shared" si="98"/>
        <v>1415.7</v>
      </c>
      <c r="BD59" s="258">
        <f t="shared" si="99"/>
        <v>1415.7</v>
      </c>
      <c r="BE59" s="258">
        <f t="shared" si="99"/>
        <v>1415.7</v>
      </c>
      <c r="BF59" s="258">
        <f t="shared" si="99"/>
        <v>1415.7</v>
      </c>
      <c r="BG59" s="258">
        <f t="shared" si="99"/>
        <v>1415.7</v>
      </c>
      <c r="BH59" s="258">
        <f t="shared" si="99"/>
        <v>1415.7</v>
      </c>
      <c r="BI59" s="258">
        <f t="shared" si="99"/>
        <v>1415.7</v>
      </c>
      <c r="BJ59" s="258">
        <f t="shared" si="99"/>
        <v>1415.7</v>
      </c>
      <c r="BK59" s="258">
        <f t="shared" si="99"/>
        <v>1415.7</v>
      </c>
      <c r="BL59" s="258">
        <f t="shared" si="99"/>
        <v>1415.7</v>
      </c>
      <c r="BM59" s="258">
        <f t="shared" si="99"/>
        <v>1415.7</v>
      </c>
      <c r="BN59" s="258">
        <f t="shared" si="100"/>
        <v>1415.7</v>
      </c>
      <c r="BO59" s="337">
        <f t="shared" si="63"/>
        <v>16988.400000000005</v>
      </c>
    </row>
    <row r="60" spans="1:256" x14ac:dyDescent="0.2">
      <c r="B60" s="56" t="s">
        <v>161</v>
      </c>
      <c r="C60" s="258">
        <v>400</v>
      </c>
      <c r="D60" s="258">
        <f>C60</f>
        <v>400</v>
      </c>
      <c r="E60" s="258">
        <f t="shared" ref="E60:N60" si="112">D60</f>
        <v>400</v>
      </c>
      <c r="F60" s="258">
        <f t="shared" si="112"/>
        <v>400</v>
      </c>
      <c r="G60" s="258">
        <f>F60</f>
        <v>400</v>
      </c>
      <c r="H60" s="258">
        <f t="shared" si="112"/>
        <v>400</v>
      </c>
      <c r="I60" s="258">
        <f t="shared" si="112"/>
        <v>400</v>
      </c>
      <c r="J60" s="258">
        <f t="shared" si="112"/>
        <v>400</v>
      </c>
      <c r="K60" s="258">
        <f t="shared" si="112"/>
        <v>400</v>
      </c>
      <c r="L60" s="258">
        <f t="shared" si="112"/>
        <v>400</v>
      </c>
      <c r="M60" s="258">
        <f t="shared" si="112"/>
        <v>400</v>
      </c>
      <c r="N60" s="258">
        <f t="shared" si="112"/>
        <v>400</v>
      </c>
      <c r="O60" s="337">
        <f t="shared" si="55"/>
        <v>4800</v>
      </c>
      <c r="P60" s="258">
        <f t="shared" si="75"/>
        <v>440.00000000000006</v>
      </c>
      <c r="Q60" s="258">
        <f t="shared" ref="Q60:AA60" si="113">P60</f>
        <v>440.00000000000006</v>
      </c>
      <c r="R60" s="258">
        <f t="shared" si="113"/>
        <v>440.00000000000006</v>
      </c>
      <c r="S60" s="258">
        <f t="shared" si="113"/>
        <v>440.00000000000006</v>
      </c>
      <c r="T60" s="258">
        <f t="shared" si="113"/>
        <v>440.00000000000006</v>
      </c>
      <c r="U60" s="258">
        <f t="shared" si="113"/>
        <v>440.00000000000006</v>
      </c>
      <c r="V60" s="258">
        <f t="shared" si="88"/>
        <v>1320.0000000000002</v>
      </c>
      <c r="W60" s="258">
        <f t="shared" si="113"/>
        <v>1320.0000000000002</v>
      </c>
      <c r="X60" s="258">
        <f t="shared" si="113"/>
        <v>1320.0000000000002</v>
      </c>
      <c r="Y60" s="258">
        <f t="shared" si="113"/>
        <v>1320.0000000000002</v>
      </c>
      <c r="Z60" s="258">
        <f t="shared" si="113"/>
        <v>1320.0000000000002</v>
      </c>
      <c r="AA60" s="258">
        <f t="shared" si="113"/>
        <v>1320.0000000000002</v>
      </c>
      <c r="AB60" s="337">
        <f t="shared" si="57"/>
        <v>10560.000000000002</v>
      </c>
      <c r="AC60" s="258">
        <f t="shared" si="94"/>
        <v>1716.0000000000005</v>
      </c>
      <c r="AD60" s="258">
        <f t="shared" ref="AD60:AN60" si="114">AC60</f>
        <v>1716.0000000000005</v>
      </c>
      <c r="AE60" s="258">
        <f t="shared" si="114"/>
        <v>1716.0000000000005</v>
      </c>
      <c r="AF60" s="258">
        <f t="shared" si="114"/>
        <v>1716.0000000000005</v>
      </c>
      <c r="AG60" s="258">
        <f t="shared" si="114"/>
        <v>1716.0000000000005</v>
      </c>
      <c r="AH60" s="258">
        <f t="shared" si="114"/>
        <v>1716.0000000000005</v>
      </c>
      <c r="AI60" s="258">
        <f t="shared" si="114"/>
        <v>1716.0000000000005</v>
      </c>
      <c r="AJ60" s="258">
        <f t="shared" si="114"/>
        <v>1716.0000000000005</v>
      </c>
      <c r="AK60" s="258">
        <f t="shared" si="114"/>
        <v>1716.0000000000005</v>
      </c>
      <c r="AL60" s="258">
        <f t="shared" si="114"/>
        <v>1716.0000000000005</v>
      </c>
      <c r="AM60" s="258">
        <f t="shared" si="114"/>
        <v>1716.0000000000005</v>
      </c>
      <c r="AN60" s="258">
        <f t="shared" si="114"/>
        <v>1716.0000000000005</v>
      </c>
      <c r="AO60" s="337">
        <f t="shared" si="59"/>
        <v>20592.000000000004</v>
      </c>
      <c r="AP60" s="258">
        <f t="shared" si="96"/>
        <v>2059.2000000000003</v>
      </c>
      <c r="AQ60" s="258">
        <f t="shared" ref="AQ60:BA60" si="115">AP60</f>
        <v>2059.2000000000003</v>
      </c>
      <c r="AR60" s="258">
        <f t="shared" si="115"/>
        <v>2059.2000000000003</v>
      </c>
      <c r="AS60" s="258">
        <f t="shared" si="115"/>
        <v>2059.2000000000003</v>
      </c>
      <c r="AT60" s="258">
        <f t="shared" si="115"/>
        <v>2059.2000000000003</v>
      </c>
      <c r="AU60" s="258">
        <f t="shared" si="115"/>
        <v>2059.2000000000003</v>
      </c>
      <c r="AV60" s="258">
        <f t="shared" si="115"/>
        <v>2059.2000000000003</v>
      </c>
      <c r="AW60" s="258">
        <f t="shared" si="115"/>
        <v>2059.2000000000003</v>
      </c>
      <c r="AX60" s="258">
        <f t="shared" si="115"/>
        <v>2059.2000000000003</v>
      </c>
      <c r="AY60" s="258">
        <f t="shared" si="115"/>
        <v>2059.2000000000003</v>
      </c>
      <c r="AZ60" s="258">
        <f t="shared" si="115"/>
        <v>2059.2000000000003</v>
      </c>
      <c r="BA60" s="258">
        <f t="shared" si="115"/>
        <v>2059.2000000000003</v>
      </c>
      <c r="BB60" s="337">
        <f t="shared" si="61"/>
        <v>24710.400000000005</v>
      </c>
      <c r="BC60" s="258">
        <f t="shared" si="98"/>
        <v>2265.1200000000003</v>
      </c>
      <c r="BD60" s="258">
        <f t="shared" ref="BD60:BN60" si="116">BC60</f>
        <v>2265.1200000000003</v>
      </c>
      <c r="BE60" s="258">
        <f t="shared" si="116"/>
        <v>2265.1200000000003</v>
      </c>
      <c r="BF60" s="258">
        <f t="shared" si="116"/>
        <v>2265.1200000000003</v>
      </c>
      <c r="BG60" s="258">
        <f t="shared" si="116"/>
        <v>2265.1200000000003</v>
      </c>
      <c r="BH60" s="258">
        <f t="shared" si="116"/>
        <v>2265.1200000000003</v>
      </c>
      <c r="BI60" s="258">
        <f t="shared" si="116"/>
        <v>2265.1200000000003</v>
      </c>
      <c r="BJ60" s="258">
        <f t="shared" si="116"/>
        <v>2265.1200000000003</v>
      </c>
      <c r="BK60" s="258">
        <f t="shared" si="116"/>
        <v>2265.1200000000003</v>
      </c>
      <c r="BL60" s="258">
        <f t="shared" si="116"/>
        <v>2265.1200000000003</v>
      </c>
      <c r="BM60" s="258">
        <f t="shared" si="116"/>
        <v>2265.1200000000003</v>
      </c>
      <c r="BN60" s="258">
        <f t="shared" si="116"/>
        <v>2265.1200000000003</v>
      </c>
      <c r="BO60" s="337">
        <f t="shared" si="63"/>
        <v>27181.439999999999</v>
      </c>
    </row>
    <row r="61" spans="1:256" x14ac:dyDescent="0.2">
      <c r="B61" s="24" t="s">
        <v>63</v>
      </c>
      <c r="C61" s="67">
        <f>SUM(C49:C60)</f>
        <v>26726.46480833333</v>
      </c>
      <c r="D61" s="67">
        <f t="shared" ref="D61:N61" si="117">SUM(D49:D60)</f>
        <v>26987.770585333332</v>
      </c>
      <c r="E61" s="67">
        <f t="shared" si="117"/>
        <v>27000.459255573332</v>
      </c>
      <c r="F61" s="67">
        <f t="shared" si="117"/>
        <v>27014.701234242133</v>
      </c>
      <c r="G61" s="67">
        <f t="shared" si="117"/>
        <v>27030.688091871187</v>
      </c>
      <c r="H61" s="67">
        <f t="shared" si="117"/>
        <v>27048.635199748533</v>
      </c>
      <c r="I61" s="67">
        <f t="shared" si="117"/>
        <v>27068.784708530548</v>
      </c>
      <c r="J61" s="67">
        <f t="shared" si="117"/>
        <v>27091.408902320112</v>
      </c>
      <c r="K61" s="67">
        <f t="shared" si="117"/>
        <v>27116.81397587965</v>
      </c>
      <c r="L61" s="67">
        <f t="shared" si="117"/>
        <v>27145.34428874249</v>
      </c>
      <c r="M61" s="67">
        <f t="shared" si="117"/>
        <v>27177.38715686537</v>
      </c>
      <c r="N61" s="67">
        <f t="shared" si="117"/>
        <v>27213.378250230853</v>
      </c>
      <c r="O61" s="337">
        <f t="shared" si="55"/>
        <v>324621.8364576709</v>
      </c>
      <c r="P61" s="67">
        <f>SUM(P49:P60)</f>
        <v>27945.425091823581</v>
      </c>
      <c r="Q61" s="67">
        <f t="shared" ref="Q61" si="118">SUM(Q49:Q60)</f>
        <v>28000.578093773522</v>
      </c>
      <c r="R61" s="67">
        <f t="shared" ref="R61" si="119">SUM(R49:R60)</f>
        <v>28042.944437646864</v>
      </c>
      <c r="S61" s="67">
        <f t="shared" ref="S61" si="120">SUM(S49:S60)</f>
        <v>28110.225745613589</v>
      </c>
      <c r="T61" s="67">
        <f t="shared" ref="T61" si="121">SUM(T49:T60)</f>
        <v>28163.24537916097</v>
      </c>
      <c r="U61" s="67">
        <f t="shared" ref="U61" si="122">SUM(U49:U60)</f>
        <v>28245.451580003748</v>
      </c>
      <c r="V61" s="67">
        <f t="shared" ref="V61" si="123">SUM(V49:V60)</f>
        <v>72226.854469458398</v>
      </c>
      <c r="W61" s="67">
        <f t="shared" ref="W61" si="124">SUM(W49:W60)</f>
        <v>72341.70422318636</v>
      </c>
      <c r="X61" s="67">
        <f t="shared" ref="X61" si="125">SUM(X49:X60)</f>
        <v>72442.396471783708</v>
      </c>
      <c r="Y61" s="67">
        <f t="shared" ref="Y61" si="126">SUM(Y49:Y60)</f>
        <v>72587.328767988991</v>
      </c>
      <c r="Z61" s="67">
        <f t="shared" ref="Z61" si="127">SUM(Z49:Z60)</f>
        <v>72717.720822950287</v>
      </c>
      <c r="AA61" s="67">
        <f t="shared" ref="AA61" si="128">SUM(AA49:AA60)</f>
        <v>72901.074769801329</v>
      </c>
      <c r="AB61" s="337">
        <f t="shared" si="57"/>
        <v>603724.94985319127</v>
      </c>
      <c r="AC61" s="67">
        <f>SUM(AC49:AC60)</f>
        <v>107925.07788250509</v>
      </c>
      <c r="AD61" s="67">
        <f t="shared" ref="AD61" si="129">SUM(AD49:AD60)</f>
        <v>108076.57869705338</v>
      </c>
      <c r="AE61" s="67">
        <f t="shared" ref="AE61" si="130">SUM(AE49:AE60)</f>
        <v>108205.64780440652</v>
      </c>
      <c r="AF61" s="67">
        <f t="shared" ref="AF61" si="131">SUM(AF49:AF60)</f>
        <v>108380.41392648095</v>
      </c>
      <c r="AG61" s="67">
        <f t="shared" ref="AG61" si="132">SUM(AG49:AG60)</f>
        <v>108530.96013329766</v>
      </c>
      <c r="AH61" s="67">
        <f t="shared" ref="AH61" si="133">SUM(AH49:AH60)</f>
        <v>108732.66012148034</v>
      </c>
      <c r="AI61" s="67">
        <f t="shared" ref="AI61" si="134">SUM(AI49:AI60)</f>
        <v>108908.25721711134</v>
      </c>
      <c r="AJ61" s="67">
        <f t="shared" ref="AJ61" si="135">SUM(AJ49:AJ60)</f>
        <v>109141.14879777875</v>
      </c>
      <c r="AK61" s="67">
        <f t="shared" ref="AK61" si="136">SUM(AK49:AK60)</f>
        <v>109345.96525012274</v>
      </c>
      <c r="AL61" s="67">
        <f t="shared" ref="AL61" si="137">SUM(AL49:AL60)</f>
        <v>109614.99110675197</v>
      </c>
      <c r="AM61" s="67">
        <f t="shared" ref="AM61" si="138">SUM(AM49:AM60)</f>
        <v>109853.88901676601</v>
      </c>
      <c r="AN61" s="67">
        <f t="shared" ref="AN61" si="139">SUM(AN49:AN60)</f>
        <v>110164.78827933864</v>
      </c>
      <c r="AO61" s="337">
        <f t="shared" si="59"/>
        <v>1306880.3782330935</v>
      </c>
      <c r="AP61" s="67">
        <f>SUM(AP49:AP60)</f>
        <v>121291.35904450485</v>
      </c>
      <c r="AQ61" s="67">
        <f t="shared" ref="AQ61" si="140">SUM(AQ49:AQ60)</f>
        <v>121570.42477287706</v>
      </c>
      <c r="AR61" s="67">
        <f t="shared" ref="AR61" si="141">SUM(AR49:AR60)</f>
        <v>121816.94575874665</v>
      </c>
      <c r="AS61" s="67">
        <f t="shared" ref="AS61" si="142">SUM(AS49:AS60)</f>
        <v>122130.33062176756</v>
      </c>
      <c r="AT61" s="67">
        <f t="shared" ref="AT61" si="143">SUM(AT49:AT60)</f>
        <v>122409.21226852715</v>
      </c>
      <c r="AU61" s="67">
        <f t="shared" ref="AU61" si="144">SUM(AU49:AU60)</f>
        <v>122761.66304542629</v>
      </c>
      <c r="AV61" s="67">
        <f t="shared" ref="AV61" si="145">SUM(AV49:AV60)</f>
        <v>123077.58347586544</v>
      </c>
      <c r="AW61" s="67">
        <f t="shared" ref="AW61" si="146">SUM(AW49:AW60)</f>
        <v>123474.5574558018</v>
      </c>
      <c r="AX61" s="67">
        <f t="shared" ref="AX61" si="147">SUM(AX49:AX60)</f>
        <v>123832.91556634173</v>
      </c>
      <c r="AY61" s="67">
        <f t="shared" ref="AY61" si="148">SUM(AY49:AY60)</f>
        <v>124280.69199738362</v>
      </c>
      <c r="AZ61" s="67">
        <f t="shared" ref="AZ61" si="149">SUM(AZ49:AZ60)</f>
        <v>124687.7226892639</v>
      </c>
      <c r="BA61" s="67">
        <f t="shared" ref="BA61" si="150">SUM(BA49:BA60)</f>
        <v>125193.53216944259</v>
      </c>
      <c r="BB61" s="337">
        <f t="shared" si="61"/>
        <v>1476526.9388659487</v>
      </c>
      <c r="BC61" s="67">
        <f>SUM(BC49:BC60)</f>
        <v>131409.04600430914</v>
      </c>
      <c r="BD61" s="67">
        <f t="shared" ref="BD61" si="151">SUM(BD49:BD60)</f>
        <v>131871.05486114346</v>
      </c>
      <c r="BE61" s="67">
        <f t="shared" ref="BE61" si="152">SUM(BE49:BE60)</f>
        <v>132406.9622133779</v>
      </c>
      <c r="BF61" s="67">
        <f t="shared" ref="BF61" si="153">SUM(BF49:BF60)</f>
        <v>132939.24453083123</v>
      </c>
      <c r="BG61" s="67">
        <f t="shared" ref="BG61" si="154">SUM(BG49:BG60)</f>
        <v>133547.31611681826</v>
      </c>
      <c r="BH61" s="67">
        <f t="shared" ref="BH61" si="155">SUM(BH49:BH60)</f>
        <v>134161.10672865892</v>
      </c>
      <c r="BI61" s="67">
        <f t="shared" ref="BI61" si="156">SUM(BI49:BI60)</f>
        <v>134852.80777412804</v>
      </c>
      <c r="BJ61" s="67">
        <f t="shared" ref="BJ61" si="157">SUM(BJ49:BJ60)</f>
        <v>135561.17057077843</v>
      </c>
      <c r="BK61" s="67">
        <f t="shared" ref="BK61" si="158">SUM(BK49:BK60)</f>
        <v>136349.85584379866</v>
      </c>
      <c r="BL61" s="67">
        <f t="shared" ref="BL61" si="159">SUM(BL49:BL60)</f>
        <v>137167.98393883245</v>
      </c>
      <c r="BM61" s="67">
        <f t="shared" ref="BM61" si="160">SUM(BM49:BM60)</f>
        <v>138069.21150068688</v>
      </c>
      <c r="BN61" s="67">
        <f t="shared" ref="BN61" si="161">SUM(BN49:BN60)</f>
        <v>139014.77687357098</v>
      </c>
      <c r="BO61" s="337">
        <f t="shared" si="63"/>
        <v>1617350.5369569343</v>
      </c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</row>
    <row r="62" spans="1:256" ht="13.5" thickBot="1" x14ac:dyDescent="0.2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38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B62" s="346"/>
    </row>
    <row r="63" spans="1:256" s="48" customFormat="1" ht="12.75" customHeight="1" x14ac:dyDescent="0.2">
      <c r="A63" s="45"/>
      <c r="B63" s="45"/>
      <c r="C63" s="45" t="s">
        <v>76</v>
      </c>
      <c r="D63" s="45" t="s">
        <v>77</v>
      </c>
      <c r="E63" s="45" t="s">
        <v>78</v>
      </c>
      <c r="F63" s="45" t="s">
        <v>79</v>
      </c>
      <c r="G63" s="45" t="s">
        <v>80</v>
      </c>
      <c r="H63" s="45" t="s">
        <v>81</v>
      </c>
      <c r="I63" s="45" t="s">
        <v>82</v>
      </c>
      <c r="J63" s="45" t="s">
        <v>83</v>
      </c>
      <c r="K63" s="45" t="s">
        <v>84</v>
      </c>
      <c r="L63" s="45" t="s">
        <v>85</v>
      </c>
      <c r="M63" s="45" t="s">
        <v>86</v>
      </c>
      <c r="N63" s="45" t="s">
        <v>87</v>
      </c>
      <c r="O63" s="45" t="s">
        <v>9</v>
      </c>
      <c r="P63" s="45" t="s">
        <v>76</v>
      </c>
      <c r="Q63" s="45" t="s">
        <v>77</v>
      </c>
      <c r="R63" s="45" t="s">
        <v>78</v>
      </c>
      <c r="S63" s="45" t="s">
        <v>79</v>
      </c>
      <c r="T63" s="45" t="s">
        <v>80</v>
      </c>
      <c r="U63" s="45" t="s">
        <v>81</v>
      </c>
      <c r="V63" s="45" t="s">
        <v>82</v>
      </c>
      <c r="W63" s="45" t="s">
        <v>83</v>
      </c>
      <c r="X63" s="45" t="s">
        <v>84</v>
      </c>
      <c r="Y63" s="45" t="s">
        <v>85</v>
      </c>
      <c r="Z63" s="45" t="s">
        <v>86</v>
      </c>
      <c r="AA63" s="45" t="s">
        <v>87</v>
      </c>
      <c r="AB63" s="45" t="s">
        <v>9</v>
      </c>
      <c r="AC63" s="45" t="s">
        <v>76</v>
      </c>
      <c r="AD63" s="45" t="s">
        <v>77</v>
      </c>
      <c r="AE63" s="45" t="s">
        <v>78</v>
      </c>
      <c r="AF63" s="45" t="s">
        <v>79</v>
      </c>
      <c r="AG63" s="45" t="s">
        <v>80</v>
      </c>
      <c r="AH63" s="45" t="s">
        <v>81</v>
      </c>
      <c r="AI63" s="45" t="s">
        <v>82</v>
      </c>
      <c r="AJ63" s="45" t="s">
        <v>83</v>
      </c>
      <c r="AK63" s="45" t="s">
        <v>84</v>
      </c>
      <c r="AL63" s="45" t="s">
        <v>85</v>
      </c>
      <c r="AM63" s="45" t="s">
        <v>86</v>
      </c>
      <c r="AN63" s="45" t="s">
        <v>87</v>
      </c>
      <c r="AO63" s="45" t="s">
        <v>9</v>
      </c>
      <c r="AP63" s="45" t="s">
        <v>76</v>
      </c>
      <c r="AQ63" s="45" t="s">
        <v>77</v>
      </c>
      <c r="AR63" s="45" t="s">
        <v>78</v>
      </c>
      <c r="AS63" s="45" t="s">
        <v>79</v>
      </c>
      <c r="AT63" s="45" t="s">
        <v>80</v>
      </c>
      <c r="AU63" s="45" t="s">
        <v>81</v>
      </c>
      <c r="AV63" s="45" t="s">
        <v>82</v>
      </c>
      <c r="AW63" s="45" t="s">
        <v>83</v>
      </c>
      <c r="AX63" s="45" t="s">
        <v>84</v>
      </c>
      <c r="AY63" s="45" t="s">
        <v>85</v>
      </c>
      <c r="AZ63" s="45" t="s">
        <v>86</v>
      </c>
      <c r="BA63" s="45" t="s">
        <v>87</v>
      </c>
      <c r="BB63" s="45" t="s">
        <v>9</v>
      </c>
      <c r="BC63" s="45" t="s">
        <v>76</v>
      </c>
      <c r="BD63" s="45" t="s">
        <v>77</v>
      </c>
      <c r="BE63" s="45" t="s">
        <v>78</v>
      </c>
      <c r="BF63" s="45" t="s">
        <v>79</v>
      </c>
      <c r="BG63" s="45" t="s">
        <v>80</v>
      </c>
      <c r="BH63" s="45" t="s">
        <v>81</v>
      </c>
      <c r="BI63" s="45" t="s">
        <v>82</v>
      </c>
      <c r="BJ63" s="45" t="s">
        <v>83</v>
      </c>
      <c r="BK63" s="45" t="s">
        <v>84</v>
      </c>
      <c r="BL63" s="45" t="s">
        <v>85</v>
      </c>
      <c r="BM63" s="45" t="s">
        <v>86</v>
      </c>
      <c r="BN63" s="45" t="s">
        <v>87</v>
      </c>
      <c r="BO63" s="45" t="s">
        <v>9</v>
      </c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</row>
    <row r="64" spans="1:256" s="49" customFormat="1" ht="15" customHeight="1" thickBot="1" x14ac:dyDescent="0.25">
      <c r="A64" s="45"/>
      <c r="B64" s="45"/>
      <c r="C64" s="45" t="s">
        <v>0</v>
      </c>
      <c r="D64" s="45" t="s">
        <v>0</v>
      </c>
      <c r="E64" s="45" t="s">
        <v>0</v>
      </c>
      <c r="F64" s="45" t="str">
        <f t="shared" ref="F64:N64" si="162">E64</f>
        <v>Year 1</v>
      </c>
      <c r="G64" s="45" t="str">
        <f t="shared" si="162"/>
        <v>Year 1</v>
      </c>
      <c r="H64" s="45" t="str">
        <f t="shared" si="162"/>
        <v>Year 1</v>
      </c>
      <c r="I64" s="45" t="str">
        <f t="shared" si="162"/>
        <v>Year 1</v>
      </c>
      <c r="J64" s="45" t="str">
        <f t="shared" si="162"/>
        <v>Year 1</v>
      </c>
      <c r="K64" s="45" t="str">
        <f t="shared" si="162"/>
        <v>Year 1</v>
      </c>
      <c r="L64" s="45" t="str">
        <f t="shared" si="162"/>
        <v>Year 1</v>
      </c>
      <c r="M64" s="45" t="str">
        <f t="shared" si="162"/>
        <v>Year 1</v>
      </c>
      <c r="N64" s="45" t="str">
        <f t="shared" si="162"/>
        <v>Year 1</v>
      </c>
      <c r="O64" s="45" t="s">
        <v>0</v>
      </c>
      <c r="P64" s="45" t="s">
        <v>1</v>
      </c>
      <c r="Q64" s="45" t="str">
        <f>P64</f>
        <v>Year 2</v>
      </c>
      <c r="R64" s="45" t="str">
        <f t="shared" ref="R64:AA64" si="163">Q64</f>
        <v>Year 2</v>
      </c>
      <c r="S64" s="45" t="str">
        <f t="shared" si="163"/>
        <v>Year 2</v>
      </c>
      <c r="T64" s="45" t="str">
        <f t="shared" si="163"/>
        <v>Year 2</v>
      </c>
      <c r="U64" s="45" t="str">
        <f t="shared" si="163"/>
        <v>Year 2</v>
      </c>
      <c r="V64" s="45" t="str">
        <f t="shared" si="163"/>
        <v>Year 2</v>
      </c>
      <c r="W64" s="45" t="str">
        <f t="shared" si="163"/>
        <v>Year 2</v>
      </c>
      <c r="X64" s="45" t="str">
        <f t="shared" si="163"/>
        <v>Year 2</v>
      </c>
      <c r="Y64" s="45" t="str">
        <f t="shared" si="163"/>
        <v>Year 2</v>
      </c>
      <c r="Z64" s="45" t="str">
        <f t="shared" si="163"/>
        <v>Year 2</v>
      </c>
      <c r="AA64" s="45" t="str">
        <f t="shared" si="163"/>
        <v>Year 2</v>
      </c>
      <c r="AB64" s="45" t="s">
        <v>1</v>
      </c>
      <c r="AC64" s="45" t="s">
        <v>2</v>
      </c>
      <c r="AD64" s="45" t="str">
        <f>AC64</f>
        <v>Year 3</v>
      </c>
      <c r="AE64" s="45" t="str">
        <f t="shared" ref="AE64:AN64" si="164">AD64</f>
        <v>Year 3</v>
      </c>
      <c r="AF64" s="45" t="str">
        <f t="shared" si="164"/>
        <v>Year 3</v>
      </c>
      <c r="AG64" s="45" t="str">
        <f t="shared" si="164"/>
        <v>Year 3</v>
      </c>
      <c r="AH64" s="45" t="str">
        <f t="shared" si="164"/>
        <v>Year 3</v>
      </c>
      <c r="AI64" s="45" t="str">
        <f t="shared" si="164"/>
        <v>Year 3</v>
      </c>
      <c r="AJ64" s="45" t="str">
        <f t="shared" si="164"/>
        <v>Year 3</v>
      </c>
      <c r="AK64" s="45" t="str">
        <f t="shared" si="164"/>
        <v>Year 3</v>
      </c>
      <c r="AL64" s="45" t="str">
        <f t="shared" si="164"/>
        <v>Year 3</v>
      </c>
      <c r="AM64" s="45" t="str">
        <f t="shared" si="164"/>
        <v>Year 3</v>
      </c>
      <c r="AN64" s="45" t="str">
        <f t="shared" si="164"/>
        <v>Year 3</v>
      </c>
      <c r="AO64" s="45" t="s">
        <v>2</v>
      </c>
      <c r="AP64" s="45" t="s">
        <v>3</v>
      </c>
      <c r="AQ64" s="45" t="str">
        <f>AP64</f>
        <v>Year 4</v>
      </c>
      <c r="AR64" s="45" t="str">
        <f t="shared" ref="AR64:BA64" si="165">AQ64</f>
        <v>Year 4</v>
      </c>
      <c r="AS64" s="45" t="str">
        <f t="shared" si="165"/>
        <v>Year 4</v>
      </c>
      <c r="AT64" s="45" t="str">
        <f t="shared" si="165"/>
        <v>Year 4</v>
      </c>
      <c r="AU64" s="45" t="str">
        <f t="shared" si="165"/>
        <v>Year 4</v>
      </c>
      <c r="AV64" s="45" t="str">
        <f t="shared" si="165"/>
        <v>Year 4</v>
      </c>
      <c r="AW64" s="45" t="str">
        <f t="shared" si="165"/>
        <v>Year 4</v>
      </c>
      <c r="AX64" s="45" t="str">
        <f t="shared" si="165"/>
        <v>Year 4</v>
      </c>
      <c r="AY64" s="45" t="str">
        <f t="shared" si="165"/>
        <v>Year 4</v>
      </c>
      <c r="AZ64" s="45" t="str">
        <f t="shared" si="165"/>
        <v>Year 4</v>
      </c>
      <c r="BA64" s="45" t="str">
        <f t="shared" si="165"/>
        <v>Year 4</v>
      </c>
      <c r="BB64" s="45" t="s">
        <v>3</v>
      </c>
      <c r="BC64" s="45" t="s">
        <v>4</v>
      </c>
      <c r="BD64" s="45" t="str">
        <f>BC64</f>
        <v>Year 5</v>
      </c>
      <c r="BE64" s="45" t="str">
        <f t="shared" ref="BE64:BN64" si="166">BD64</f>
        <v>Year 5</v>
      </c>
      <c r="BF64" s="45" t="str">
        <f t="shared" si="166"/>
        <v>Year 5</v>
      </c>
      <c r="BG64" s="45" t="str">
        <f t="shared" si="166"/>
        <v>Year 5</v>
      </c>
      <c r="BH64" s="45" t="str">
        <f t="shared" si="166"/>
        <v>Year 5</v>
      </c>
      <c r="BI64" s="45" t="str">
        <f t="shared" si="166"/>
        <v>Year 5</v>
      </c>
      <c r="BJ64" s="45" t="str">
        <f t="shared" si="166"/>
        <v>Year 5</v>
      </c>
      <c r="BK64" s="45" t="str">
        <f t="shared" si="166"/>
        <v>Year 5</v>
      </c>
      <c r="BL64" s="45" t="str">
        <f t="shared" si="166"/>
        <v>Year 5</v>
      </c>
      <c r="BM64" s="45" t="str">
        <f t="shared" si="166"/>
        <v>Year 5</v>
      </c>
      <c r="BN64" s="45" t="str">
        <f t="shared" si="166"/>
        <v>Year 5</v>
      </c>
      <c r="BO64" s="45" t="s">
        <v>4</v>
      </c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</row>
    <row r="66" spans="1:256" x14ac:dyDescent="0.2">
      <c r="A66" s="42" t="s">
        <v>137</v>
      </c>
    </row>
    <row r="67" spans="1:256" x14ac:dyDescent="0.2">
      <c r="A67" s="42" t="s">
        <v>103</v>
      </c>
      <c r="C67" s="57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33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338"/>
      <c r="AC67" s="58"/>
      <c r="AD67" s="58"/>
      <c r="AE67" s="58"/>
      <c r="AF67" s="58"/>
      <c r="AG67" s="58"/>
      <c r="AH67" s="58"/>
      <c r="AI67" s="59"/>
      <c r="AJ67" s="59"/>
      <c r="AK67" s="59"/>
      <c r="AL67" s="59"/>
      <c r="AM67" s="59"/>
      <c r="AN67" s="59"/>
      <c r="AO67" s="347"/>
      <c r="AP67" s="59"/>
      <c r="AQ67" s="59"/>
      <c r="AR67" s="59"/>
    </row>
    <row r="68" spans="1:256" x14ac:dyDescent="0.2">
      <c r="A68" s="23">
        <v>1</v>
      </c>
      <c r="B68" s="54" t="s">
        <v>143</v>
      </c>
      <c r="C68" s="65">
        <f t="shared" ref="C68:N68" si="167">C98*C119</f>
        <v>15000</v>
      </c>
      <c r="D68" s="65">
        <f t="shared" si="167"/>
        <v>15000</v>
      </c>
      <c r="E68" s="65">
        <f t="shared" si="167"/>
        <v>15000</v>
      </c>
      <c r="F68" s="65">
        <f t="shared" si="167"/>
        <v>15000</v>
      </c>
      <c r="G68" s="65">
        <f t="shared" si="167"/>
        <v>15000</v>
      </c>
      <c r="H68" s="65">
        <f t="shared" si="167"/>
        <v>15000</v>
      </c>
      <c r="I68" s="65">
        <f t="shared" si="167"/>
        <v>15000</v>
      </c>
      <c r="J68" s="65">
        <f t="shared" si="167"/>
        <v>15000</v>
      </c>
      <c r="K68" s="65">
        <f t="shared" si="167"/>
        <v>15000</v>
      </c>
      <c r="L68" s="65">
        <f t="shared" si="167"/>
        <v>15000</v>
      </c>
      <c r="M68" s="65">
        <f t="shared" si="167"/>
        <v>15000</v>
      </c>
      <c r="N68" s="65">
        <f t="shared" si="167"/>
        <v>15000</v>
      </c>
      <c r="O68" s="337">
        <f>SUM(C68:N68)</f>
        <v>180000</v>
      </c>
      <c r="P68" s="65">
        <f t="shared" ref="P68:AA68" si="168">P98*P119</f>
        <v>15000</v>
      </c>
      <c r="Q68" s="65">
        <f t="shared" si="168"/>
        <v>15000</v>
      </c>
      <c r="R68" s="65">
        <f t="shared" si="168"/>
        <v>15000</v>
      </c>
      <c r="S68" s="65">
        <f t="shared" si="168"/>
        <v>15000</v>
      </c>
      <c r="T68" s="65">
        <f t="shared" si="168"/>
        <v>15000</v>
      </c>
      <c r="U68" s="65">
        <f t="shared" si="168"/>
        <v>15000</v>
      </c>
      <c r="V68" s="65">
        <f t="shared" si="168"/>
        <v>20000</v>
      </c>
      <c r="W68" s="65">
        <f t="shared" si="168"/>
        <v>20000</v>
      </c>
      <c r="X68" s="65">
        <f t="shared" si="168"/>
        <v>20000</v>
      </c>
      <c r="Y68" s="65">
        <f t="shared" si="168"/>
        <v>20000</v>
      </c>
      <c r="Z68" s="65">
        <f t="shared" si="168"/>
        <v>20000</v>
      </c>
      <c r="AA68" s="65">
        <f t="shared" si="168"/>
        <v>20000</v>
      </c>
      <c r="AB68" s="337">
        <f>SUM(P68:AA68)</f>
        <v>210000</v>
      </c>
      <c r="AC68" s="65">
        <f t="shared" ref="AC68:AN68" si="169">AC98*AC119</f>
        <v>20600</v>
      </c>
      <c r="AD68" s="65">
        <f t="shared" si="169"/>
        <v>20600</v>
      </c>
      <c r="AE68" s="65">
        <f t="shared" si="169"/>
        <v>20600</v>
      </c>
      <c r="AF68" s="65">
        <f t="shared" si="169"/>
        <v>20600</v>
      </c>
      <c r="AG68" s="65">
        <f t="shared" si="169"/>
        <v>20600</v>
      </c>
      <c r="AH68" s="65">
        <f t="shared" si="169"/>
        <v>20600</v>
      </c>
      <c r="AI68" s="65">
        <f t="shared" si="169"/>
        <v>20600</v>
      </c>
      <c r="AJ68" s="65">
        <f t="shared" si="169"/>
        <v>20600</v>
      </c>
      <c r="AK68" s="65">
        <f t="shared" si="169"/>
        <v>20600</v>
      </c>
      <c r="AL68" s="65">
        <f t="shared" si="169"/>
        <v>20600</v>
      </c>
      <c r="AM68" s="65">
        <f t="shared" si="169"/>
        <v>20600</v>
      </c>
      <c r="AN68" s="65">
        <f t="shared" si="169"/>
        <v>20600</v>
      </c>
      <c r="AO68" s="337">
        <f>SUM(AC68:AN68)</f>
        <v>247200</v>
      </c>
      <c r="AP68" s="65">
        <f t="shared" ref="AP68:BA68" si="170">AP98*AP119</f>
        <v>21630</v>
      </c>
      <c r="AQ68" s="65">
        <f t="shared" si="170"/>
        <v>21630</v>
      </c>
      <c r="AR68" s="65">
        <f t="shared" si="170"/>
        <v>21630</v>
      </c>
      <c r="AS68" s="65">
        <f t="shared" si="170"/>
        <v>21630</v>
      </c>
      <c r="AT68" s="65">
        <f t="shared" si="170"/>
        <v>21630</v>
      </c>
      <c r="AU68" s="65">
        <f t="shared" si="170"/>
        <v>21630</v>
      </c>
      <c r="AV68" s="65">
        <f t="shared" si="170"/>
        <v>21630</v>
      </c>
      <c r="AW68" s="65">
        <f t="shared" si="170"/>
        <v>21630</v>
      </c>
      <c r="AX68" s="65">
        <f t="shared" si="170"/>
        <v>21630</v>
      </c>
      <c r="AY68" s="65">
        <f t="shared" si="170"/>
        <v>21630</v>
      </c>
      <c r="AZ68" s="65">
        <f t="shared" si="170"/>
        <v>21630</v>
      </c>
      <c r="BA68" s="65">
        <f t="shared" si="170"/>
        <v>21630</v>
      </c>
      <c r="BB68" s="337">
        <f>SUM(AP68:BA68)</f>
        <v>259560</v>
      </c>
      <c r="BC68" s="65">
        <f t="shared" ref="BC68:BN68" si="171">BC98*BC119</f>
        <v>22711.5</v>
      </c>
      <c r="BD68" s="65">
        <f t="shared" si="171"/>
        <v>22711.5</v>
      </c>
      <c r="BE68" s="65">
        <f t="shared" si="171"/>
        <v>22711.5</v>
      </c>
      <c r="BF68" s="65">
        <f t="shared" si="171"/>
        <v>22711.5</v>
      </c>
      <c r="BG68" s="65">
        <f t="shared" si="171"/>
        <v>22711.5</v>
      </c>
      <c r="BH68" s="65">
        <f t="shared" si="171"/>
        <v>22711.5</v>
      </c>
      <c r="BI68" s="65">
        <f t="shared" si="171"/>
        <v>22711.5</v>
      </c>
      <c r="BJ68" s="65">
        <f t="shared" si="171"/>
        <v>22711.5</v>
      </c>
      <c r="BK68" s="65">
        <f t="shared" si="171"/>
        <v>22711.5</v>
      </c>
      <c r="BL68" s="65">
        <f t="shared" si="171"/>
        <v>22711.5</v>
      </c>
      <c r="BM68" s="65">
        <f t="shared" si="171"/>
        <v>22711.5</v>
      </c>
      <c r="BN68" s="65">
        <f t="shared" si="171"/>
        <v>22711.5</v>
      </c>
      <c r="BO68" s="337">
        <f>SUM(BC68:BN68)</f>
        <v>272538</v>
      </c>
    </row>
    <row r="69" spans="1:256" x14ac:dyDescent="0.2">
      <c r="A69" s="23">
        <v>2</v>
      </c>
      <c r="B69" s="26" t="s">
        <v>215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339"/>
      <c r="P69" s="70"/>
      <c r="Q69" s="70"/>
      <c r="R69" s="70"/>
      <c r="S69" s="70"/>
      <c r="T69" s="70"/>
      <c r="U69" s="70"/>
      <c r="V69" s="65"/>
      <c r="W69" s="65"/>
      <c r="X69" s="65"/>
      <c r="Y69" s="65"/>
      <c r="Z69" s="65"/>
      <c r="AA69" s="65"/>
      <c r="AB69" s="337"/>
      <c r="AC69" s="65">
        <f t="shared" ref="AC69:AN69" si="172">AC99*AC120</f>
        <v>15879.166666666666</v>
      </c>
      <c r="AD69" s="65">
        <f t="shared" si="172"/>
        <v>15879.166666666666</v>
      </c>
      <c r="AE69" s="65">
        <f t="shared" si="172"/>
        <v>15879.166666666666</v>
      </c>
      <c r="AF69" s="65">
        <f t="shared" si="172"/>
        <v>15879.166666666666</v>
      </c>
      <c r="AG69" s="65">
        <f t="shared" si="172"/>
        <v>15879.166666666666</v>
      </c>
      <c r="AH69" s="65">
        <f t="shared" si="172"/>
        <v>15879.166666666666</v>
      </c>
      <c r="AI69" s="65">
        <f t="shared" si="172"/>
        <v>15879.166666666666</v>
      </c>
      <c r="AJ69" s="65">
        <f t="shared" si="172"/>
        <v>15879.166666666666</v>
      </c>
      <c r="AK69" s="65">
        <f t="shared" si="172"/>
        <v>15879.166666666666</v>
      </c>
      <c r="AL69" s="65">
        <f t="shared" si="172"/>
        <v>15879.166666666666</v>
      </c>
      <c r="AM69" s="65">
        <f t="shared" si="172"/>
        <v>15879.166666666666</v>
      </c>
      <c r="AN69" s="65">
        <f t="shared" si="172"/>
        <v>15879.166666666666</v>
      </c>
      <c r="AO69" s="337">
        <f>SUM(AC69:AN69)</f>
        <v>190549.99999999997</v>
      </c>
      <c r="AP69" s="65">
        <f t="shared" ref="AP69:BA69" si="173">AP99*AP120</f>
        <v>16673.125</v>
      </c>
      <c r="AQ69" s="65">
        <f t="shared" si="173"/>
        <v>16673.125</v>
      </c>
      <c r="AR69" s="65">
        <f t="shared" si="173"/>
        <v>16673.125</v>
      </c>
      <c r="AS69" s="65">
        <f t="shared" si="173"/>
        <v>16673.125</v>
      </c>
      <c r="AT69" s="65">
        <f t="shared" si="173"/>
        <v>16673.125</v>
      </c>
      <c r="AU69" s="65">
        <f t="shared" si="173"/>
        <v>16673.125</v>
      </c>
      <c r="AV69" s="65">
        <f t="shared" si="173"/>
        <v>16673.125</v>
      </c>
      <c r="AW69" s="65">
        <f t="shared" si="173"/>
        <v>16673.125</v>
      </c>
      <c r="AX69" s="65">
        <f t="shared" si="173"/>
        <v>16673.125</v>
      </c>
      <c r="AY69" s="65">
        <f t="shared" si="173"/>
        <v>16673.125</v>
      </c>
      <c r="AZ69" s="65">
        <f t="shared" si="173"/>
        <v>16673.125</v>
      </c>
      <c r="BA69" s="65">
        <f t="shared" si="173"/>
        <v>16673.125</v>
      </c>
      <c r="BB69" s="337">
        <f>SUM(AP69:BA69)</f>
        <v>200077.5</v>
      </c>
      <c r="BC69" s="65">
        <f t="shared" ref="BC69:BN69" si="174">BC99*BC120</f>
        <v>16673.125</v>
      </c>
      <c r="BD69" s="65">
        <f t="shared" si="174"/>
        <v>16673.125</v>
      </c>
      <c r="BE69" s="65">
        <f t="shared" si="174"/>
        <v>16673.125</v>
      </c>
      <c r="BF69" s="65">
        <f t="shared" si="174"/>
        <v>16673.125</v>
      </c>
      <c r="BG69" s="65">
        <f t="shared" si="174"/>
        <v>16673.125</v>
      </c>
      <c r="BH69" s="65">
        <f t="shared" si="174"/>
        <v>16673.125</v>
      </c>
      <c r="BI69" s="65">
        <f t="shared" si="174"/>
        <v>16673.125</v>
      </c>
      <c r="BJ69" s="65">
        <f t="shared" si="174"/>
        <v>16673.125</v>
      </c>
      <c r="BK69" s="65">
        <f t="shared" si="174"/>
        <v>16673.125</v>
      </c>
      <c r="BL69" s="65">
        <f t="shared" si="174"/>
        <v>16673.125</v>
      </c>
      <c r="BM69" s="65">
        <f t="shared" si="174"/>
        <v>16673.125</v>
      </c>
      <c r="BN69" s="65">
        <f t="shared" si="174"/>
        <v>16673.125</v>
      </c>
      <c r="BO69" s="337">
        <f>SUM(BC69:BN69)</f>
        <v>200077.5</v>
      </c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58"/>
      <c r="IS69" s="58"/>
      <c r="IT69" s="58"/>
      <c r="IU69" s="58"/>
      <c r="IV69" s="58"/>
    </row>
    <row r="70" spans="1:256" x14ac:dyDescent="0.2">
      <c r="A70" s="23">
        <v>3</v>
      </c>
      <c r="B70" s="26" t="s">
        <v>170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339"/>
      <c r="P70" s="70"/>
      <c r="Q70" s="70"/>
      <c r="R70" s="70"/>
      <c r="S70" s="70"/>
      <c r="T70" s="70"/>
      <c r="U70" s="70"/>
      <c r="V70" s="65">
        <f t="shared" ref="V70:AA70" si="175">V100*V121</f>
        <v>16666.666666666668</v>
      </c>
      <c r="W70" s="65">
        <f t="shared" si="175"/>
        <v>16666.666666666668</v>
      </c>
      <c r="X70" s="65">
        <f t="shared" si="175"/>
        <v>16666.666666666668</v>
      </c>
      <c r="Y70" s="65">
        <f t="shared" si="175"/>
        <v>16666.666666666668</v>
      </c>
      <c r="Z70" s="65">
        <f t="shared" si="175"/>
        <v>16666.666666666668</v>
      </c>
      <c r="AA70" s="65">
        <f t="shared" si="175"/>
        <v>16666.666666666668</v>
      </c>
      <c r="AB70" s="337">
        <f>SUM(P70:AA70)</f>
        <v>100000.00000000001</v>
      </c>
      <c r="AC70" s="65">
        <f t="shared" ref="AC70:AN70" si="176">AC100*AC121</f>
        <v>17166.666666666668</v>
      </c>
      <c r="AD70" s="65">
        <f t="shared" si="176"/>
        <v>17166.666666666668</v>
      </c>
      <c r="AE70" s="65">
        <f t="shared" si="176"/>
        <v>17166.666666666668</v>
      </c>
      <c r="AF70" s="65">
        <f t="shared" si="176"/>
        <v>17166.666666666668</v>
      </c>
      <c r="AG70" s="65">
        <f t="shared" si="176"/>
        <v>17166.666666666668</v>
      </c>
      <c r="AH70" s="65">
        <f t="shared" si="176"/>
        <v>17166.666666666668</v>
      </c>
      <c r="AI70" s="65">
        <f t="shared" si="176"/>
        <v>17166.666666666668</v>
      </c>
      <c r="AJ70" s="65">
        <f t="shared" si="176"/>
        <v>17166.666666666668</v>
      </c>
      <c r="AK70" s="65">
        <f t="shared" si="176"/>
        <v>17166.666666666668</v>
      </c>
      <c r="AL70" s="65">
        <f t="shared" si="176"/>
        <v>17166.666666666668</v>
      </c>
      <c r="AM70" s="65">
        <f t="shared" si="176"/>
        <v>17166.666666666668</v>
      </c>
      <c r="AN70" s="65">
        <f t="shared" si="176"/>
        <v>17166.666666666668</v>
      </c>
      <c r="AO70" s="337">
        <f>SUM(AC70:AN70)</f>
        <v>205999.99999999997</v>
      </c>
      <c r="AP70" s="65">
        <f t="shared" ref="AP70:BA70" si="177">AP100*AP121</f>
        <v>18025.000000000004</v>
      </c>
      <c r="AQ70" s="65">
        <f t="shared" si="177"/>
        <v>18025.000000000004</v>
      </c>
      <c r="AR70" s="65">
        <f t="shared" si="177"/>
        <v>18025.000000000004</v>
      </c>
      <c r="AS70" s="65">
        <f t="shared" si="177"/>
        <v>18025.000000000004</v>
      </c>
      <c r="AT70" s="65">
        <f t="shared" si="177"/>
        <v>18025.000000000004</v>
      </c>
      <c r="AU70" s="65">
        <f t="shared" si="177"/>
        <v>18025.000000000004</v>
      </c>
      <c r="AV70" s="65">
        <f t="shared" si="177"/>
        <v>18025.000000000004</v>
      </c>
      <c r="AW70" s="65">
        <f t="shared" si="177"/>
        <v>18025.000000000004</v>
      </c>
      <c r="AX70" s="65">
        <f t="shared" si="177"/>
        <v>18025.000000000004</v>
      </c>
      <c r="AY70" s="65">
        <f t="shared" si="177"/>
        <v>18025.000000000004</v>
      </c>
      <c r="AZ70" s="65">
        <f t="shared" si="177"/>
        <v>18025.000000000004</v>
      </c>
      <c r="BA70" s="65">
        <f t="shared" si="177"/>
        <v>18025.000000000004</v>
      </c>
      <c r="BB70" s="337">
        <f>SUM(AP70:BA70)</f>
        <v>216300.00000000003</v>
      </c>
      <c r="BC70" s="65">
        <f t="shared" ref="BC70:BN70" si="178">BC100*BC121</f>
        <v>18025.000000000004</v>
      </c>
      <c r="BD70" s="65">
        <f t="shared" si="178"/>
        <v>18025.000000000004</v>
      </c>
      <c r="BE70" s="65">
        <f t="shared" si="178"/>
        <v>18025.000000000004</v>
      </c>
      <c r="BF70" s="65">
        <f t="shared" si="178"/>
        <v>18025.000000000004</v>
      </c>
      <c r="BG70" s="65">
        <f t="shared" si="178"/>
        <v>18025.000000000004</v>
      </c>
      <c r="BH70" s="65">
        <f t="shared" si="178"/>
        <v>18025.000000000004</v>
      </c>
      <c r="BI70" s="65">
        <f t="shared" si="178"/>
        <v>18025.000000000004</v>
      </c>
      <c r="BJ70" s="65">
        <f t="shared" si="178"/>
        <v>18025.000000000004</v>
      </c>
      <c r="BK70" s="65">
        <f t="shared" si="178"/>
        <v>18025.000000000004</v>
      </c>
      <c r="BL70" s="65">
        <f t="shared" si="178"/>
        <v>18025.000000000004</v>
      </c>
      <c r="BM70" s="65">
        <f t="shared" si="178"/>
        <v>18025.000000000004</v>
      </c>
      <c r="BN70" s="65">
        <f t="shared" si="178"/>
        <v>18025.000000000004</v>
      </c>
      <c r="BO70" s="337">
        <f>SUM(BC70:BN70)</f>
        <v>216300.00000000003</v>
      </c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  <c r="IR70" s="58"/>
      <c r="IS70" s="58"/>
      <c r="IT70" s="58"/>
      <c r="IU70" s="58"/>
      <c r="IV70" s="58"/>
    </row>
    <row r="71" spans="1:256" s="24" customFormat="1" x14ac:dyDescent="0.2">
      <c r="A71" s="31"/>
      <c r="B71" s="42" t="s">
        <v>104</v>
      </c>
      <c r="C71" s="67">
        <f t="shared" ref="C71:N71" si="179">SUM(C68:C70)</f>
        <v>15000</v>
      </c>
      <c r="D71" s="67">
        <f t="shared" si="179"/>
        <v>15000</v>
      </c>
      <c r="E71" s="67">
        <f t="shared" si="179"/>
        <v>15000</v>
      </c>
      <c r="F71" s="67">
        <f t="shared" si="179"/>
        <v>15000</v>
      </c>
      <c r="G71" s="67">
        <f t="shared" si="179"/>
        <v>15000</v>
      </c>
      <c r="H71" s="67">
        <f t="shared" si="179"/>
        <v>15000</v>
      </c>
      <c r="I71" s="67">
        <f t="shared" si="179"/>
        <v>15000</v>
      </c>
      <c r="J71" s="67">
        <f t="shared" si="179"/>
        <v>15000</v>
      </c>
      <c r="K71" s="67">
        <f t="shared" si="179"/>
        <v>15000</v>
      </c>
      <c r="L71" s="67">
        <f t="shared" si="179"/>
        <v>15000</v>
      </c>
      <c r="M71" s="67">
        <f t="shared" si="179"/>
        <v>15000</v>
      </c>
      <c r="N71" s="67">
        <f t="shared" si="179"/>
        <v>15000</v>
      </c>
      <c r="O71" s="337">
        <f>SUM(C71:N71)</f>
        <v>180000</v>
      </c>
      <c r="P71" s="67">
        <f t="shared" ref="P71:AA71" si="180">SUM(P68:P70)</f>
        <v>15000</v>
      </c>
      <c r="Q71" s="67">
        <f t="shared" si="180"/>
        <v>15000</v>
      </c>
      <c r="R71" s="67">
        <f t="shared" si="180"/>
        <v>15000</v>
      </c>
      <c r="S71" s="67">
        <f t="shared" si="180"/>
        <v>15000</v>
      </c>
      <c r="T71" s="67">
        <f t="shared" si="180"/>
        <v>15000</v>
      </c>
      <c r="U71" s="67">
        <f t="shared" si="180"/>
        <v>15000</v>
      </c>
      <c r="V71" s="67">
        <f t="shared" si="180"/>
        <v>36666.666666666672</v>
      </c>
      <c r="W71" s="67">
        <f t="shared" si="180"/>
        <v>36666.666666666672</v>
      </c>
      <c r="X71" s="67">
        <f t="shared" si="180"/>
        <v>36666.666666666672</v>
      </c>
      <c r="Y71" s="67">
        <f t="shared" si="180"/>
        <v>36666.666666666672</v>
      </c>
      <c r="Z71" s="67">
        <f t="shared" si="180"/>
        <v>36666.666666666672</v>
      </c>
      <c r="AA71" s="67">
        <f t="shared" si="180"/>
        <v>36666.666666666672</v>
      </c>
      <c r="AB71" s="337">
        <f>SUM(P71:AA71)</f>
        <v>310000.00000000006</v>
      </c>
      <c r="AC71" s="67">
        <f t="shared" ref="AC71:AN71" si="181">SUM(AC68:AC70)</f>
        <v>53645.833333333328</v>
      </c>
      <c r="AD71" s="67">
        <f t="shared" si="181"/>
        <v>53645.833333333328</v>
      </c>
      <c r="AE71" s="67">
        <f t="shared" si="181"/>
        <v>53645.833333333328</v>
      </c>
      <c r="AF71" s="67">
        <f t="shared" si="181"/>
        <v>53645.833333333328</v>
      </c>
      <c r="AG71" s="67">
        <f t="shared" si="181"/>
        <v>53645.833333333328</v>
      </c>
      <c r="AH71" s="67">
        <f t="shared" si="181"/>
        <v>53645.833333333328</v>
      </c>
      <c r="AI71" s="67">
        <f t="shared" si="181"/>
        <v>53645.833333333328</v>
      </c>
      <c r="AJ71" s="67">
        <f t="shared" si="181"/>
        <v>53645.833333333328</v>
      </c>
      <c r="AK71" s="67">
        <f t="shared" si="181"/>
        <v>53645.833333333328</v>
      </c>
      <c r="AL71" s="67">
        <f t="shared" si="181"/>
        <v>53645.833333333328</v>
      </c>
      <c r="AM71" s="67">
        <f t="shared" si="181"/>
        <v>53645.833333333328</v>
      </c>
      <c r="AN71" s="67">
        <f t="shared" si="181"/>
        <v>53645.833333333328</v>
      </c>
      <c r="AO71" s="337">
        <f>SUM(AC71:AN71)</f>
        <v>643750</v>
      </c>
      <c r="AP71" s="67">
        <f t="shared" ref="AP71:BA71" si="182">SUM(AP68:AP70)</f>
        <v>56328.125</v>
      </c>
      <c r="AQ71" s="67">
        <f t="shared" si="182"/>
        <v>56328.125</v>
      </c>
      <c r="AR71" s="67">
        <f t="shared" si="182"/>
        <v>56328.125</v>
      </c>
      <c r="AS71" s="67">
        <f t="shared" si="182"/>
        <v>56328.125</v>
      </c>
      <c r="AT71" s="67">
        <f t="shared" si="182"/>
        <v>56328.125</v>
      </c>
      <c r="AU71" s="67">
        <f t="shared" si="182"/>
        <v>56328.125</v>
      </c>
      <c r="AV71" s="67">
        <f t="shared" si="182"/>
        <v>56328.125</v>
      </c>
      <c r="AW71" s="67">
        <f t="shared" si="182"/>
        <v>56328.125</v>
      </c>
      <c r="AX71" s="67">
        <f t="shared" si="182"/>
        <v>56328.125</v>
      </c>
      <c r="AY71" s="67">
        <f t="shared" si="182"/>
        <v>56328.125</v>
      </c>
      <c r="AZ71" s="67">
        <f t="shared" si="182"/>
        <v>56328.125</v>
      </c>
      <c r="BA71" s="67">
        <f t="shared" si="182"/>
        <v>56328.125</v>
      </c>
      <c r="BB71" s="337">
        <f>SUM(AP71:BA71)</f>
        <v>675937.5</v>
      </c>
      <c r="BC71" s="67">
        <f t="shared" ref="BC71:BN71" si="183">SUM(BC68:BC70)</f>
        <v>57409.625</v>
      </c>
      <c r="BD71" s="67">
        <f t="shared" si="183"/>
        <v>57409.625</v>
      </c>
      <c r="BE71" s="67">
        <f t="shared" si="183"/>
        <v>57409.625</v>
      </c>
      <c r="BF71" s="67">
        <f t="shared" si="183"/>
        <v>57409.625</v>
      </c>
      <c r="BG71" s="67">
        <f t="shared" si="183"/>
        <v>57409.625</v>
      </c>
      <c r="BH71" s="67">
        <f t="shared" si="183"/>
        <v>57409.625</v>
      </c>
      <c r="BI71" s="67">
        <f t="shared" si="183"/>
        <v>57409.625</v>
      </c>
      <c r="BJ71" s="67">
        <f t="shared" si="183"/>
        <v>57409.625</v>
      </c>
      <c r="BK71" s="67">
        <f t="shared" si="183"/>
        <v>57409.625</v>
      </c>
      <c r="BL71" s="67">
        <f t="shared" si="183"/>
        <v>57409.625</v>
      </c>
      <c r="BM71" s="67">
        <f t="shared" si="183"/>
        <v>57409.625</v>
      </c>
      <c r="BN71" s="67">
        <f t="shared" si="183"/>
        <v>57409.625</v>
      </c>
      <c r="BO71" s="337">
        <f>SUM(BC71:BN71)</f>
        <v>688915.5</v>
      </c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</row>
    <row r="72" spans="1:256" x14ac:dyDescent="0.2"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337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337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337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337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337"/>
    </row>
    <row r="73" spans="1:256" x14ac:dyDescent="0.2">
      <c r="A73" s="42" t="s">
        <v>105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337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337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337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337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337"/>
    </row>
    <row r="74" spans="1:256" x14ac:dyDescent="0.2">
      <c r="A74" s="23">
        <v>4</v>
      </c>
      <c r="B74" s="26" t="s">
        <v>157</v>
      </c>
      <c r="C74" s="65">
        <f t="shared" ref="C74:N74" si="184">C103*C124</f>
        <v>3750</v>
      </c>
      <c r="D74" s="65">
        <f t="shared" si="184"/>
        <v>3750</v>
      </c>
      <c r="E74" s="65">
        <f t="shared" si="184"/>
        <v>3750</v>
      </c>
      <c r="F74" s="65">
        <f t="shared" si="184"/>
        <v>3750</v>
      </c>
      <c r="G74" s="65">
        <f t="shared" si="184"/>
        <v>3750</v>
      </c>
      <c r="H74" s="65">
        <f t="shared" si="184"/>
        <v>3750</v>
      </c>
      <c r="I74" s="65">
        <f t="shared" si="184"/>
        <v>3750</v>
      </c>
      <c r="J74" s="65">
        <f t="shared" si="184"/>
        <v>3750</v>
      </c>
      <c r="K74" s="65">
        <f t="shared" si="184"/>
        <v>3750</v>
      </c>
      <c r="L74" s="65">
        <f t="shared" si="184"/>
        <v>3750</v>
      </c>
      <c r="M74" s="65">
        <f t="shared" si="184"/>
        <v>3750</v>
      </c>
      <c r="N74" s="65">
        <f t="shared" si="184"/>
        <v>3750</v>
      </c>
      <c r="O74" s="337">
        <f>SUM(C74:N74)</f>
        <v>45000</v>
      </c>
      <c r="P74" s="65">
        <f t="shared" ref="P74:AA75" si="185">P103*P124</f>
        <v>3862.5</v>
      </c>
      <c r="Q74" s="65">
        <f t="shared" si="185"/>
        <v>3862.5</v>
      </c>
      <c r="R74" s="65">
        <f t="shared" si="185"/>
        <v>3862.5</v>
      </c>
      <c r="S74" s="65">
        <f t="shared" si="185"/>
        <v>3862.5</v>
      </c>
      <c r="T74" s="65">
        <f t="shared" si="185"/>
        <v>3862.5</v>
      </c>
      <c r="U74" s="65">
        <f t="shared" si="185"/>
        <v>3862.5</v>
      </c>
      <c r="V74" s="65">
        <f t="shared" si="185"/>
        <v>3750</v>
      </c>
      <c r="W74" s="65">
        <f t="shared" si="185"/>
        <v>3750</v>
      </c>
      <c r="X74" s="65">
        <f t="shared" si="185"/>
        <v>3750</v>
      </c>
      <c r="Y74" s="65">
        <f t="shared" si="185"/>
        <v>3750</v>
      </c>
      <c r="Z74" s="65">
        <f t="shared" si="185"/>
        <v>3750</v>
      </c>
      <c r="AA74" s="65">
        <f t="shared" si="185"/>
        <v>3750</v>
      </c>
      <c r="AB74" s="337">
        <f>SUM(P74:AA74)</f>
        <v>45675</v>
      </c>
      <c r="AC74" s="65">
        <f t="shared" ref="AC74:AN75" si="186">AC103*AC124</f>
        <v>7725</v>
      </c>
      <c r="AD74" s="65">
        <f t="shared" si="186"/>
        <v>7725</v>
      </c>
      <c r="AE74" s="65">
        <f t="shared" si="186"/>
        <v>7725</v>
      </c>
      <c r="AF74" s="65">
        <f t="shared" si="186"/>
        <v>7725</v>
      </c>
      <c r="AG74" s="65">
        <f t="shared" si="186"/>
        <v>7725</v>
      </c>
      <c r="AH74" s="65">
        <f t="shared" si="186"/>
        <v>7725</v>
      </c>
      <c r="AI74" s="65">
        <f t="shared" si="186"/>
        <v>7725</v>
      </c>
      <c r="AJ74" s="65">
        <f t="shared" si="186"/>
        <v>7725</v>
      </c>
      <c r="AK74" s="65">
        <f t="shared" si="186"/>
        <v>7725</v>
      </c>
      <c r="AL74" s="65">
        <f t="shared" si="186"/>
        <v>7725</v>
      </c>
      <c r="AM74" s="65">
        <f t="shared" si="186"/>
        <v>7725</v>
      </c>
      <c r="AN74" s="65">
        <f t="shared" si="186"/>
        <v>7725</v>
      </c>
      <c r="AO74" s="337">
        <f>SUM(AC74:AN74)</f>
        <v>92700</v>
      </c>
      <c r="AP74" s="65">
        <f t="shared" ref="AP74:BA75" si="187">AP103*AP124</f>
        <v>7956.75</v>
      </c>
      <c r="AQ74" s="65">
        <f t="shared" si="187"/>
        <v>7956.75</v>
      </c>
      <c r="AR74" s="65">
        <f t="shared" si="187"/>
        <v>7956.75</v>
      </c>
      <c r="AS74" s="65">
        <f t="shared" si="187"/>
        <v>7956.75</v>
      </c>
      <c r="AT74" s="65">
        <f t="shared" si="187"/>
        <v>7956.75</v>
      </c>
      <c r="AU74" s="65">
        <f t="shared" si="187"/>
        <v>7956.75</v>
      </c>
      <c r="AV74" s="65">
        <f t="shared" si="187"/>
        <v>7956.75</v>
      </c>
      <c r="AW74" s="65">
        <f t="shared" si="187"/>
        <v>7956.75</v>
      </c>
      <c r="AX74" s="65">
        <f t="shared" si="187"/>
        <v>7956.75</v>
      </c>
      <c r="AY74" s="65">
        <f t="shared" si="187"/>
        <v>7956.75</v>
      </c>
      <c r="AZ74" s="65">
        <f t="shared" si="187"/>
        <v>7956.75</v>
      </c>
      <c r="BA74" s="65">
        <f t="shared" si="187"/>
        <v>7956.75</v>
      </c>
      <c r="BB74" s="337">
        <f>SUM(AP74:BA74)</f>
        <v>95481</v>
      </c>
      <c r="BC74" s="65">
        <f t="shared" ref="BC74:BN75" si="188">BC103*BC124</f>
        <v>8195.4524999999994</v>
      </c>
      <c r="BD74" s="65">
        <f t="shared" si="188"/>
        <v>8195.4524999999994</v>
      </c>
      <c r="BE74" s="65">
        <f t="shared" si="188"/>
        <v>8195.4524999999994</v>
      </c>
      <c r="BF74" s="65">
        <f t="shared" si="188"/>
        <v>8195.4524999999994</v>
      </c>
      <c r="BG74" s="65">
        <f t="shared" si="188"/>
        <v>8195.4524999999994</v>
      </c>
      <c r="BH74" s="65">
        <f t="shared" si="188"/>
        <v>8195.4524999999994</v>
      </c>
      <c r="BI74" s="65">
        <f t="shared" si="188"/>
        <v>8195.4524999999994</v>
      </c>
      <c r="BJ74" s="65">
        <f t="shared" si="188"/>
        <v>8195.4524999999994</v>
      </c>
      <c r="BK74" s="65">
        <f t="shared" si="188"/>
        <v>8195.4524999999994</v>
      </c>
      <c r="BL74" s="65">
        <f t="shared" si="188"/>
        <v>8195.4524999999994</v>
      </c>
      <c r="BM74" s="65">
        <f t="shared" si="188"/>
        <v>8195.4524999999994</v>
      </c>
      <c r="BN74" s="65">
        <f t="shared" si="188"/>
        <v>8195.4524999999994</v>
      </c>
      <c r="BO74" s="337">
        <f>SUM(BC74:BN74)</f>
        <v>98345.43</v>
      </c>
    </row>
    <row r="75" spans="1:256" x14ac:dyDescent="0.2">
      <c r="A75" s="23">
        <v>5</v>
      </c>
      <c r="B75" s="26" t="s">
        <v>274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337"/>
      <c r="P75" s="65"/>
      <c r="Q75" s="65"/>
      <c r="R75" s="65"/>
      <c r="S75" s="65"/>
      <c r="T75" s="65"/>
      <c r="U75" s="65"/>
      <c r="V75" s="65">
        <f t="shared" si="185"/>
        <v>7083.333333333333</v>
      </c>
      <c r="W75" s="65">
        <f t="shared" si="185"/>
        <v>7083.333333333333</v>
      </c>
      <c r="X75" s="65">
        <f t="shared" si="185"/>
        <v>7083.333333333333</v>
      </c>
      <c r="Y75" s="65">
        <f t="shared" si="185"/>
        <v>7083.333333333333</v>
      </c>
      <c r="Z75" s="65">
        <f t="shared" si="185"/>
        <v>7083.333333333333</v>
      </c>
      <c r="AA75" s="65">
        <f t="shared" si="185"/>
        <v>7083.333333333333</v>
      </c>
      <c r="AB75" s="337">
        <f>SUM(P75:AA75)</f>
        <v>42500</v>
      </c>
      <c r="AC75" s="65">
        <f t="shared" si="186"/>
        <v>10943.75</v>
      </c>
      <c r="AD75" s="65">
        <f t="shared" si="186"/>
        <v>10943.75</v>
      </c>
      <c r="AE75" s="65">
        <f t="shared" si="186"/>
        <v>10943.75</v>
      </c>
      <c r="AF75" s="65">
        <f t="shared" si="186"/>
        <v>10943.75</v>
      </c>
      <c r="AG75" s="65">
        <f t="shared" si="186"/>
        <v>10943.75</v>
      </c>
      <c r="AH75" s="65">
        <f t="shared" si="186"/>
        <v>10943.75</v>
      </c>
      <c r="AI75" s="65">
        <f t="shared" si="186"/>
        <v>10943.75</v>
      </c>
      <c r="AJ75" s="65">
        <f t="shared" si="186"/>
        <v>10943.75</v>
      </c>
      <c r="AK75" s="65">
        <f t="shared" si="186"/>
        <v>10943.75</v>
      </c>
      <c r="AL75" s="65">
        <f t="shared" si="186"/>
        <v>10943.75</v>
      </c>
      <c r="AM75" s="65">
        <f t="shared" si="186"/>
        <v>10943.75</v>
      </c>
      <c r="AN75" s="65">
        <f t="shared" si="186"/>
        <v>10943.75</v>
      </c>
      <c r="AO75" s="337">
        <f>SUM(AC75:AN75)</f>
        <v>131325</v>
      </c>
      <c r="AP75" s="65">
        <f t="shared" si="187"/>
        <v>15029.416666666666</v>
      </c>
      <c r="AQ75" s="65">
        <f t="shared" si="187"/>
        <v>15029.416666666666</v>
      </c>
      <c r="AR75" s="65">
        <f t="shared" si="187"/>
        <v>15029.416666666666</v>
      </c>
      <c r="AS75" s="65">
        <f t="shared" si="187"/>
        <v>15029.416666666666</v>
      </c>
      <c r="AT75" s="65">
        <f t="shared" si="187"/>
        <v>15029.416666666666</v>
      </c>
      <c r="AU75" s="65">
        <f t="shared" si="187"/>
        <v>15029.416666666666</v>
      </c>
      <c r="AV75" s="65">
        <f t="shared" si="187"/>
        <v>15029.416666666666</v>
      </c>
      <c r="AW75" s="65">
        <f t="shared" si="187"/>
        <v>15029.416666666666</v>
      </c>
      <c r="AX75" s="65">
        <f t="shared" si="187"/>
        <v>15029.416666666666</v>
      </c>
      <c r="AY75" s="65">
        <f t="shared" si="187"/>
        <v>15029.416666666666</v>
      </c>
      <c r="AZ75" s="65">
        <f t="shared" si="187"/>
        <v>15029.416666666666</v>
      </c>
      <c r="BA75" s="65">
        <f t="shared" si="187"/>
        <v>15029.416666666666</v>
      </c>
      <c r="BB75" s="337">
        <f>SUM(AP75:BA75)</f>
        <v>180352.99999999997</v>
      </c>
      <c r="BC75" s="65">
        <f t="shared" si="188"/>
        <v>19350.373958333334</v>
      </c>
      <c r="BD75" s="65">
        <f t="shared" si="188"/>
        <v>19350.373958333334</v>
      </c>
      <c r="BE75" s="65">
        <f t="shared" si="188"/>
        <v>19350.373958333334</v>
      </c>
      <c r="BF75" s="65">
        <f t="shared" si="188"/>
        <v>19350.373958333334</v>
      </c>
      <c r="BG75" s="65">
        <f t="shared" si="188"/>
        <v>19350.373958333334</v>
      </c>
      <c r="BH75" s="65">
        <f t="shared" si="188"/>
        <v>19350.373958333334</v>
      </c>
      <c r="BI75" s="65">
        <f t="shared" si="188"/>
        <v>19350.373958333334</v>
      </c>
      <c r="BJ75" s="65">
        <f t="shared" si="188"/>
        <v>19350.373958333334</v>
      </c>
      <c r="BK75" s="65">
        <f t="shared" si="188"/>
        <v>19350.373958333334</v>
      </c>
      <c r="BL75" s="65">
        <f t="shared" si="188"/>
        <v>19350.373958333334</v>
      </c>
      <c r="BM75" s="65">
        <f t="shared" si="188"/>
        <v>19350.373958333334</v>
      </c>
      <c r="BN75" s="65">
        <f t="shared" si="188"/>
        <v>19350.373958333334</v>
      </c>
      <c r="BO75" s="337">
        <f>SUM(BC75:BN75)</f>
        <v>232204.48750000002</v>
      </c>
    </row>
    <row r="76" spans="1:256" x14ac:dyDescent="0.2">
      <c r="A76" s="31"/>
      <c r="B76" s="42" t="s">
        <v>104</v>
      </c>
      <c r="C76" s="67">
        <f>SUM(C74:C75)</f>
        <v>3750</v>
      </c>
      <c r="D76" s="67">
        <f t="shared" ref="D76:N76" si="189">SUM(D74:D75)</f>
        <v>3750</v>
      </c>
      <c r="E76" s="67">
        <f t="shared" si="189"/>
        <v>3750</v>
      </c>
      <c r="F76" s="67">
        <f t="shared" si="189"/>
        <v>3750</v>
      </c>
      <c r="G76" s="67">
        <f t="shared" si="189"/>
        <v>3750</v>
      </c>
      <c r="H76" s="67">
        <f t="shared" si="189"/>
        <v>3750</v>
      </c>
      <c r="I76" s="67">
        <f t="shared" si="189"/>
        <v>3750</v>
      </c>
      <c r="J76" s="67">
        <f t="shared" si="189"/>
        <v>3750</v>
      </c>
      <c r="K76" s="67">
        <f t="shared" si="189"/>
        <v>3750</v>
      </c>
      <c r="L76" s="67">
        <f t="shared" si="189"/>
        <v>3750</v>
      </c>
      <c r="M76" s="67">
        <f t="shared" si="189"/>
        <v>3750</v>
      </c>
      <c r="N76" s="67">
        <f t="shared" si="189"/>
        <v>3750</v>
      </c>
      <c r="O76" s="337">
        <f>SUM(C76:N76)</f>
        <v>45000</v>
      </c>
      <c r="P76" s="67">
        <f>SUM(P74:P75)</f>
        <v>3862.5</v>
      </c>
      <c r="Q76" s="67">
        <f t="shared" ref="Q76" si="190">SUM(Q74:Q75)</f>
        <v>3862.5</v>
      </c>
      <c r="R76" s="67">
        <f t="shared" ref="R76" si="191">SUM(R74:R75)</f>
        <v>3862.5</v>
      </c>
      <c r="S76" s="67">
        <f t="shared" ref="S76" si="192">SUM(S74:S75)</f>
        <v>3862.5</v>
      </c>
      <c r="T76" s="67">
        <f t="shared" ref="T76" si="193">SUM(T74:T75)</f>
        <v>3862.5</v>
      </c>
      <c r="U76" s="67">
        <f t="shared" ref="U76" si="194">SUM(U74:U75)</f>
        <v>3862.5</v>
      </c>
      <c r="V76" s="67">
        <f t="shared" ref="V76" si="195">SUM(V74:V75)</f>
        <v>10833.333333333332</v>
      </c>
      <c r="W76" s="67">
        <f t="shared" ref="W76" si="196">SUM(W74:W75)</f>
        <v>10833.333333333332</v>
      </c>
      <c r="X76" s="67">
        <f t="shared" ref="X76" si="197">SUM(X74:X75)</f>
        <v>10833.333333333332</v>
      </c>
      <c r="Y76" s="67">
        <f t="shared" ref="Y76" si="198">SUM(Y74:Y75)</f>
        <v>10833.333333333332</v>
      </c>
      <c r="Z76" s="67">
        <f t="shared" ref="Z76" si="199">SUM(Z74:Z75)</f>
        <v>10833.333333333332</v>
      </c>
      <c r="AA76" s="67">
        <f t="shared" ref="AA76" si="200">SUM(AA74:AA75)</f>
        <v>10833.333333333332</v>
      </c>
      <c r="AB76" s="337">
        <f>SUM(P76:AA76)</f>
        <v>88174.999999999971</v>
      </c>
      <c r="AC76" s="67">
        <f>SUM(AC74:AC75)</f>
        <v>18668.75</v>
      </c>
      <c r="AD76" s="67">
        <f t="shared" ref="AD76" si="201">SUM(AD74:AD75)</f>
        <v>18668.75</v>
      </c>
      <c r="AE76" s="67">
        <f t="shared" ref="AE76" si="202">SUM(AE74:AE75)</f>
        <v>18668.75</v>
      </c>
      <c r="AF76" s="67">
        <f t="shared" ref="AF76" si="203">SUM(AF74:AF75)</f>
        <v>18668.75</v>
      </c>
      <c r="AG76" s="67">
        <f t="shared" ref="AG76" si="204">SUM(AG74:AG75)</f>
        <v>18668.75</v>
      </c>
      <c r="AH76" s="67">
        <f t="shared" ref="AH76" si="205">SUM(AH74:AH75)</f>
        <v>18668.75</v>
      </c>
      <c r="AI76" s="67">
        <f t="shared" ref="AI76" si="206">SUM(AI74:AI75)</f>
        <v>18668.75</v>
      </c>
      <c r="AJ76" s="67">
        <f t="shared" ref="AJ76" si="207">SUM(AJ74:AJ75)</f>
        <v>18668.75</v>
      </c>
      <c r="AK76" s="67">
        <f t="shared" ref="AK76" si="208">SUM(AK74:AK75)</f>
        <v>18668.75</v>
      </c>
      <c r="AL76" s="67">
        <f t="shared" ref="AL76" si="209">SUM(AL74:AL75)</f>
        <v>18668.75</v>
      </c>
      <c r="AM76" s="67">
        <f t="shared" ref="AM76" si="210">SUM(AM74:AM75)</f>
        <v>18668.75</v>
      </c>
      <c r="AN76" s="67">
        <f t="shared" ref="AN76" si="211">SUM(AN74:AN75)</f>
        <v>18668.75</v>
      </c>
      <c r="AO76" s="337">
        <f>SUM(AC76:AN76)</f>
        <v>224025</v>
      </c>
      <c r="AP76" s="67">
        <f>SUM(AP74:AP75)</f>
        <v>22986.166666666664</v>
      </c>
      <c r="AQ76" s="67">
        <f t="shared" ref="AQ76" si="212">SUM(AQ74:AQ75)</f>
        <v>22986.166666666664</v>
      </c>
      <c r="AR76" s="67">
        <f t="shared" ref="AR76" si="213">SUM(AR74:AR75)</f>
        <v>22986.166666666664</v>
      </c>
      <c r="AS76" s="67">
        <f t="shared" ref="AS76" si="214">SUM(AS74:AS75)</f>
        <v>22986.166666666664</v>
      </c>
      <c r="AT76" s="67">
        <f t="shared" ref="AT76" si="215">SUM(AT74:AT75)</f>
        <v>22986.166666666664</v>
      </c>
      <c r="AU76" s="67">
        <f t="shared" ref="AU76" si="216">SUM(AU74:AU75)</f>
        <v>22986.166666666664</v>
      </c>
      <c r="AV76" s="67">
        <f t="shared" ref="AV76" si="217">SUM(AV74:AV75)</f>
        <v>22986.166666666664</v>
      </c>
      <c r="AW76" s="67">
        <f t="shared" ref="AW76" si="218">SUM(AW74:AW75)</f>
        <v>22986.166666666664</v>
      </c>
      <c r="AX76" s="67">
        <f t="shared" ref="AX76" si="219">SUM(AX74:AX75)</f>
        <v>22986.166666666664</v>
      </c>
      <c r="AY76" s="67">
        <f t="shared" ref="AY76" si="220">SUM(AY74:AY75)</f>
        <v>22986.166666666664</v>
      </c>
      <c r="AZ76" s="67">
        <f t="shared" ref="AZ76" si="221">SUM(AZ74:AZ75)</f>
        <v>22986.166666666664</v>
      </c>
      <c r="BA76" s="67">
        <f t="shared" ref="BA76" si="222">SUM(BA74:BA75)</f>
        <v>22986.166666666664</v>
      </c>
      <c r="BB76" s="337">
        <f>SUM(AP76:BA76)</f>
        <v>275833.99999999994</v>
      </c>
      <c r="BC76" s="67">
        <f>SUM(BC74:BC75)</f>
        <v>27545.826458333333</v>
      </c>
      <c r="BD76" s="67">
        <f t="shared" ref="BD76" si="223">SUM(BD74:BD75)</f>
        <v>27545.826458333333</v>
      </c>
      <c r="BE76" s="67">
        <f t="shared" ref="BE76" si="224">SUM(BE74:BE75)</f>
        <v>27545.826458333333</v>
      </c>
      <c r="BF76" s="67">
        <f t="shared" ref="BF76" si="225">SUM(BF74:BF75)</f>
        <v>27545.826458333333</v>
      </c>
      <c r="BG76" s="67">
        <f t="shared" ref="BG76" si="226">SUM(BG74:BG75)</f>
        <v>27545.826458333333</v>
      </c>
      <c r="BH76" s="67">
        <f t="shared" ref="BH76" si="227">SUM(BH74:BH75)</f>
        <v>27545.826458333333</v>
      </c>
      <c r="BI76" s="67">
        <f t="shared" ref="BI76" si="228">SUM(BI74:BI75)</f>
        <v>27545.826458333333</v>
      </c>
      <c r="BJ76" s="67">
        <f t="shared" ref="BJ76" si="229">SUM(BJ74:BJ75)</f>
        <v>27545.826458333333</v>
      </c>
      <c r="BK76" s="67">
        <f t="shared" ref="BK76" si="230">SUM(BK74:BK75)</f>
        <v>27545.826458333333</v>
      </c>
      <c r="BL76" s="67">
        <f t="shared" ref="BL76" si="231">SUM(BL74:BL75)</f>
        <v>27545.826458333333</v>
      </c>
      <c r="BM76" s="67">
        <f t="shared" ref="BM76" si="232">SUM(BM74:BM75)</f>
        <v>27545.826458333333</v>
      </c>
      <c r="BN76" s="67">
        <f t="shared" ref="BN76" si="233">SUM(BN74:BN75)</f>
        <v>27545.826458333333</v>
      </c>
      <c r="BO76" s="337">
        <f>SUM(BC76:BN76)</f>
        <v>330549.91749999998</v>
      </c>
    </row>
    <row r="77" spans="1:256" x14ac:dyDescent="0.2">
      <c r="A77" s="31"/>
      <c r="B77" s="42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33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33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33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33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337"/>
    </row>
    <row r="78" spans="1:256" x14ac:dyDescent="0.2">
      <c r="A78" s="42" t="s">
        <v>305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337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337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337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337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337"/>
    </row>
    <row r="79" spans="1:256" x14ac:dyDescent="0.2">
      <c r="A79" s="23">
        <v>6</v>
      </c>
      <c r="B79" s="26" t="s">
        <v>179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337"/>
      <c r="P79" s="65"/>
      <c r="Q79" s="65"/>
      <c r="R79" s="65"/>
      <c r="S79" s="65"/>
      <c r="T79" s="65"/>
      <c r="U79" s="65"/>
      <c r="V79" s="65">
        <f t="shared" ref="V79:AA79" si="234">V107*V128</f>
        <v>6250</v>
      </c>
      <c r="W79" s="65">
        <f t="shared" si="234"/>
        <v>6250</v>
      </c>
      <c r="X79" s="65">
        <f t="shared" si="234"/>
        <v>6250</v>
      </c>
      <c r="Y79" s="65">
        <f t="shared" si="234"/>
        <v>6250</v>
      </c>
      <c r="Z79" s="65">
        <f t="shared" si="234"/>
        <v>6250</v>
      </c>
      <c r="AA79" s="65">
        <f t="shared" si="234"/>
        <v>6250</v>
      </c>
      <c r="AB79" s="337">
        <f>SUM(P79:AA79)</f>
        <v>37500</v>
      </c>
      <c r="AC79" s="65">
        <f t="shared" ref="AC79:AN79" si="235">AC107*AC128</f>
        <v>6562.5</v>
      </c>
      <c r="AD79" s="65">
        <f t="shared" si="235"/>
        <v>6562.5</v>
      </c>
      <c r="AE79" s="65">
        <f t="shared" si="235"/>
        <v>6562.5</v>
      </c>
      <c r="AF79" s="65">
        <f t="shared" si="235"/>
        <v>6562.5</v>
      </c>
      <c r="AG79" s="65">
        <f t="shared" si="235"/>
        <v>6562.5</v>
      </c>
      <c r="AH79" s="65">
        <f t="shared" si="235"/>
        <v>6562.5</v>
      </c>
      <c r="AI79" s="65">
        <f t="shared" si="235"/>
        <v>6562.5</v>
      </c>
      <c r="AJ79" s="65">
        <f t="shared" si="235"/>
        <v>6562.5</v>
      </c>
      <c r="AK79" s="65">
        <f t="shared" si="235"/>
        <v>6562.5</v>
      </c>
      <c r="AL79" s="65">
        <f t="shared" si="235"/>
        <v>6562.5</v>
      </c>
      <c r="AM79" s="65">
        <f t="shared" si="235"/>
        <v>6562.5</v>
      </c>
      <c r="AN79" s="65">
        <f t="shared" si="235"/>
        <v>6562.5</v>
      </c>
      <c r="AO79" s="337">
        <f>SUM(AC79:AN79)</f>
        <v>78750</v>
      </c>
      <c r="AP79" s="65">
        <f t="shared" ref="AP79:BA79" si="236">AP107*AP128</f>
        <v>13781.25</v>
      </c>
      <c r="AQ79" s="65">
        <f t="shared" si="236"/>
        <v>13781.25</v>
      </c>
      <c r="AR79" s="65">
        <f t="shared" si="236"/>
        <v>13781.25</v>
      </c>
      <c r="AS79" s="65">
        <f t="shared" si="236"/>
        <v>13781.25</v>
      </c>
      <c r="AT79" s="65">
        <f t="shared" si="236"/>
        <v>13781.25</v>
      </c>
      <c r="AU79" s="65">
        <f t="shared" si="236"/>
        <v>13781.25</v>
      </c>
      <c r="AV79" s="65">
        <f t="shared" si="236"/>
        <v>13781.25</v>
      </c>
      <c r="AW79" s="65">
        <f t="shared" si="236"/>
        <v>13781.25</v>
      </c>
      <c r="AX79" s="65">
        <f t="shared" si="236"/>
        <v>13781.25</v>
      </c>
      <c r="AY79" s="65">
        <f t="shared" si="236"/>
        <v>13781.25</v>
      </c>
      <c r="AZ79" s="65">
        <f t="shared" si="236"/>
        <v>13781.25</v>
      </c>
      <c r="BA79" s="65">
        <f t="shared" si="236"/>
        <v>13781.25</v>
      </c>
      <c r="BB79" s="337">
        <f>SUM(AP79:BA79)</f>
        <v>165375</v>
      </c>
      <c r="BC79" s="65">
        <f t="shared" ref="BC79:BN79" si="237">BC107*BC128</f>
        <v>14470.3125</v>
      </c>
      <c r="BD79" s="65">
        <f t="shared" si="237"/>
        <v>14470.3125</v>
      </c>
      <c r="BE79" s="65">
        <f t="shared" si="237"/>
        <v>14470.3125</v>
      </c>
      <c r="BF79" s="65">
        <f t="shared" si="237"/>
        <v>14470.3125</v>
      </c>
      <c r="BG79" s="65">
        <f t="shared" si="237"/>
        <v>14470.3125</v>
      </c>
      <c r="BH79" s="65">
        <f t="shared" si="237"/>
        <v>14470.3125</v>
      </c>
      <c r="BI79" s="65">
        <f t="shared" si="237"/>
        <v>14470.3125</v>
      </c>
      <c r="BJ79" s="65">
        <f t="shared" si="237"/>
        <v>14470.3125</v>
      </c>
      <c r="BK79" s="65">
        <f t="shared" si="237"/>
        <v>14470.3125</v>
      </c>
      <c r="BL79" s="65">
        <f t="shared" si="237"/>
        <v>14470.3125</v>
      </c>
      <c r="BM79" s="65">
        <f t="shared" si="237"/>
        <v>14470.3125</v>
      </c>
      <c r="BN79" s="65">
        <f t="shared" si="237"/>
        <v>14470.3125</v>
      </c>
      <c r="BO79" s="337">
        <f>SUM(BC79:BN79)</f>
        <v>173643.75</v>
      </c>
    </row>
    <row r="80" spans="1:256" x14ac:dyDescent="0.2">
      <c r="A80" s="23">
        <v>7</v>
      </c>
      <c r="B80" s="26" t="s">
        <v>213</v>
      </c>
      <c r="C80" s="65">
        <f t="shared" ref="C80:N80" si="238">C108*C129</f>
        <v>5416.666666666667</v>
      </c>
      <c r="D80" s="65">
        <f t="shared" si="238"/>
        <v>5416.666666666667</v>
      </c>
      <c r="E80" s="65">
        <f t="shared" si="238"/>
        <v>5416.666666666667</v>
      </c>
      <c r="F80" s="65">
        <f t="shared" si="238"/>
        <v>5416.666666666667</v>
      </c>
      <c r="G80" s="65">
        <f t="shared" si="238"/>
        <v>5416.666666666667</v>
      </c>
      <c r="H80" s="65">
        <f t="shared" si="238"/>
        <v>5416.666666666667</v>
      </c>
      <c r="I80" s="65">
        <f t="shared" si="238"/>
        <v>5416.666666666667</v>
      </c>
      <c r="J80" s="65">
        <f t="shared" si="238"/>
        <v>5416.666666666667</v>
      </c>
      <c r="K80" s="65">
        <f t="shared" si="238"/>
        <v>5416.666666666667</v>
      </c>
      <c r="L80" s="65">
        <f t="shared" si="238"/>
        <v>5416.666666666667</v>
      </c>
      <c r="M80" s="65">
        <f t="shared" si="238"/>
        <v>5416.666666666667</v>
      </c>
      <c r="N80" s="65">
        <f t="shared" si="238"/>
        <v>5416.666666666667</v>
      </c>
      <c r="O80" s="337">
        <f>SUM(C80:N80)</f>
        <v>64999.999999999993</v>
      </c>
      <c r="P80" s="65">
        <f t="shared" ref="P80:AA80" si="239">P108*P129</f>
        <v>5579.166666666667</v>
      </c>
      <c r="Q80" s="65">
        <f t="shared" si="239"/>
        <v>5579.166666666667</v>
      </c>
      <c r="R80" s="65">
        <f t="shared" si="239"/>
        <v>5579.166666666667</v>
      </c>
      <c r="S80" s="65">
        <f t="shared" si="239"/>
        <v>5579.166666666667</v>
      </c>
      <c r="T80" s="65">
        <f t="shared" si="239"/>
        <v>5579.166666666667</v>
      </c>
      <c r="U80" s="65">
        <f t="shared" si="239"/>
        <v>5579.166666666667</v>
      </c>
      <c r="V80" s="65">
        <f t="shared" si="239"/>
        <v>16737.5</v>
      </c>
      <c r="W80" s="65">
        <f t="shared" si="239"/>
        <v>16737.5</v>
      </c>
      <c r="X80" s="65">
        <f t="shared" si="239"/>
        <v>16737.5</v>
      </c>
      <c r="Y80" s="65">
        <f t="shared" si="239"/>
        <v>16737.5</v>
      </c>
      <c r="Z80" s="65">
        <f t="shared" si="239"/>
        <v>16737.5</v>
      </c>
      <c r="AA80" s="65">
        <f t="shared" si="239"/>
        <v>16737.5</v>
      </c>
      <c r="AB80" s="337">
        <f>SUM(P80:AA80)</f>
        <v>133900</v>
      </c>
      <c r="AC80" s="65">
        <f t="shared" ref="AC80:AN80" si="240">AC108*AC129</f>
        <v>17574.375000000004</v>
      </c>
      <c r="AD80" s="65">
        <f t="shared" si="240"/>
        <v>17574.375000000004</v>
      </c>
      <c r="AE80" s="65">
        <f t="shared" si="240"/>
        <v>17574.375000000004</v>
      </c>
      <c r="AF80" s="65">
        <f t="shared" si="240"/>
        <v>17574.375000000004</v>
      </c>
      <c r="AG80" s="65">
        <f t="shared" si="240"/>
        <v>17574.375000000004</v>
      </c>
      <c r="AH80" s="65">
        <f t="shared" si="240"/>
        <v>17574.375000000004</v>
      </c>
      <c r="AI80" s="65">
        <f t="shared" si="240"/>
        <v>17574.375000000004</v>
      </c>
      <c r="AJ80" s="65">
        <f t="shared" si="240"/>
        <v>17574.375000000004</v>
      </c>
      <c r="AK80" s="65">
        <f t="shared" si="240"/>
        <v>17574.375000000004</v>
      </c>
      <c r="AL80" s="65">
        <f t="shared" si="240"/>
        <v>17574.375000000004</v>
      </c>
      <c r="AM80" s="65">
        <f t="shared" si="240"/>
        <v>17574.375000000004</v>
      </c>
      <c r="AN80" s="65">
        <f t="shared" si="240"/>
        <v>17574.375000000004</v>
      </c>
      <c r="AO80" s="337">
        <f>SUM(AC80:AN80)</f>
        <v>210892.50000000003</v>
      </c>
      <c r="AP80" s="65">
        <f t="shared" ref="AP80:BA80" si="241">AP108*AP129</f>
        <v>24604.125000000004</v>
      </c>
      <c r="AQ80" s="65">
        <f t="shared" si="241"/>
        <v>24604.125000000004</v>
      </c>
      <c r="AR80" s="65">
        <f t="shared" si="241"/>
        <v>24604.125000000004</v>
      </c>
      <c r="AS80" s="65">
        <f t="shared" si="241"/>
        <v>24604.125000000004</v>
      </c>
      <c r="AT80" s="65">
        <f t="shared" si="241"/>
        <v>24604.125000000004</v>
      </c>
      <c r="AU80" s="65">
        <f t="shared" si="241"/>
        <v>24604.125000000004</v>
      </c>
      <c r="AV80" s="65">
        <f t="shared" si="241"/>
        <v>24604.125000000004</v>
      </c>
      <c r="AW80" s="65">
        <f t="shared" si="241"/>
        <v>24604.125000000004</v>
      </c>
      <c r="AX80" s="65">
        <f t="shared" si="241"/>
        <v>24604.125000000004</v>
      </c>
      <c r="AY80" s="65">
        <f t="shared" si="241"/>
        <v>24604.125000000004</v>
      </c>
      <c r="AZ80" s="65">
        <f t="shared" si="241"/>
        <v>24604.125000000004</v>
      </c>
      <c r="BA80" s="65">
        <f t="shared" si="241"/>
        <v>24604.125000000004</v>
      </c>
      <c r="BB80" s="337">
        <f>SUM(AP80:BA80)</f>
        <v>295249.50000000006</v>
      </c>
      <c r="BC80" s="65">
        <f t="shared" ref="BC80:BN80" si="242">BC108*BC129</f>
        <v>25834.331250000007</v>
      </c>
      <c r="BD80" s="65">
        <f t="shared" si="242"/>
        <v>25834.331250000007</v>
      </c>
      <c r="BE80" s="65">
        <f t="shared" si="242"/>
        <v>25834.331250000007</v>
      </c>
      <c r="BF80" s="65">
        <f t="shared" si="242"/>
        <v>25834.331250000007</v>
      </c>
      <c r="BG80" s="65">
        <f t="shared" si="242"/>
        <v>25834.331250000007</v>
      </c>
      <c r="BH80" s="65">
        <f t="shared" si="242"/>
        <v>25834.331250000007</v>
      </c>
      <c r="BI80" s="65">
        <f t="shared" si="242"/>
        <v>25834.331250000007</v>
      </c>
      <c r="BJ80" s="65">
        <f t="shared" si="242"/>
        <v>25834.331250000007</v>
      </c>
      <c r="BK80" s="65">
        <f t="shared" si="242"/>
        <v>25834.331250000007</v>
      </c>
      <c r="BL80" s="65">
        <f t="shared" si="242"/>
        <v>25834.331250000007</v>
      </c>
      <c r="BM80" s="65">
        <f t="shared" si="242"/>
        <v>25834.331250000007</v>
      </c>
      <c r="BN80" s="65">
        <f t="shared" si="242"/>
        <v>25834.331250000007</v>
      </c>
      <c r="BO80" s="337">
        <f>SUM(BC80:BN80)</f>
        <v>310011.97500000009</v>
      </c>
    </row>
    <row r="81" spans="1:256" x14ac:dyDescent="0.2">
      <c r="A81" s="23">
        <v>8</v>
      </c>
      <c r="B81" s="26" t="s">
        <v>214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337"/>
      <c r="P81" s="65"/>
      <c r="Q81" s="65"/>
      <c r="R81" s="65"/>
      <c r="S81" s="65"/>
      <c r="T81" s="65"/>
      <c r="U81" s="65"/>
      <c r="V81" s="65">
        <f t="shared" ref="V81:AA81" si="243">V109*V130</f>
        <v>4250</v>
      </c>
      <c r="W81" s="65">
        <f t="shared" si="243"/>
        <v>4250</v>
      </c>
      <c r="X81" s="65">
        <f t="shared" si="243"/>
        <v>4250</v>
      </c>
      <c r="Y81" s="65">
        <f t="shared" si="243"/>
        <v>4250</v>
      </c>
      <c r="Z81" s="65">
        <f t="shared" si="243"/>
        <v>4250</v>
      </c>
      <c r="AA81" s="65">
        <f t="shared" si="243"/>
        <v>4250</v>
      </c>
      <c r="AB81" s="337">
        <f>SUM(P81:AA81)</f>
        <v>25500</v>
      </c>
      <c r="AC81" s="65">
        <f t="shared" ref="AC81:AN81" si="244">AC109*AC130</f>
        <v>4462.5</v>
      </c>
      <c r="AD81" s="65">
        <f t="shared" si="244"/>
        <v>4462.5</v>
      </c>
      <c r="AE81" s="65">
        <f t="shared" si="244"/>
        <v>4462.5</v>
      </c>
      <c r="AF81" s="65">
        <f t="shared" si="244"/>
        <v>4462.5</v>
      </c>
      <c r="AG81" s="65">
        <f t="shared" si="244"/>
        <v>4462.5</v>
      </c>
      <c r="AH81" s="65">
        <f t="shared" si="244"/>
        <v>4462.5</v>
      </c>
      <c r="AI81" s="65">
        <f t="shared" si="244"/>
        <v>4462.5</v>
      </c>
      <c r="AJ81" s="65">
        <f t="shared" si="244"/>
        <v>4462.5</v>
      </c>
      <c r="AK81" s="65">
        <f t="shared" si="244"/>
        <v>4462.5</v>
      </c>
      <c r="AL81" s="65">
        <f t="shared" si="244"/>
        <v>4462.5</v>
      </c>
      <c r="AM81" s="65">
        <f t="shared" si="244"/>
        <v>4462.5</v>
      </c>
      <c r="AN81" s="65">
        <f t="shared" si="244"/>
        <v>4462.5</v>
      </c>
      <c r="AO81" s="337">
        <f>SUM(AC81:AN81)</f>
        <v>53550</v>
      </c>
      <c r="AP81" s="65">
        <f t="shared" ref="AP81:BA81" si="245">AP109*AP130</f>
        <v>9371.25</v>
      </c>
      <c r="AQ81" s="65">
        <f t="shared" si="245"/>
        <v>9371.25</v>
      </c>
      <c r="AR81" s="65">
        <f t="shared" si="245"/>
        <v>9371.25</v>
      </c>
      <c r="AS81" s="65">
        <f t="shared" si="245"/>
        <v>9371.25</v>
      </c>
      <c r="AT81" s="65">
        <f t="shared" si="245"/>
        <v>9371.25</v>
      </c>
      <c r="AU81" s="65">
        <f t="shared" si="245"/>
        <v>9371.25</v>
      </c>
      <c r="AV81" s="65">
        <f t="shared" si="245"/>
        <v>9371.25</v>
      </c>
      <c r="AW81" s="65">
        <f t="shared" si="245"/>
        <v>9371.25</v>
      </c>
      <c r="AX81" s="65">
        <f t="shared" si="245"/>
        <v>9371.25</v>
      </c>
      <c r="AY81" s="65">
        <f t="shared" si="245"/>
        <v>9371.25</v>
      </c>
      <c r="AZ81" s="65">
        <f t="shared" si="245"/>
        <v>9371.25</v>
      </c>
      <c r="BA81" s="65">
        <f t="shared" si="245"/>
        <v>9371.25</v>
      </c>
      <c r="BB81" s="337">
        <f>SUM(AP81:BA81)</f>
        <v>112455</v>
      </c>
      <c r="BC81" s="65">
        <f t="shared" ref="BC81:BN81" si="246">BC109*BC130</f>
        <v>9839.8125</v>
      </c>
      <c r="BD81" s="65">
        <f t="shared" si="246"/>
        <v>9839.8125</v>
      </c>
      <c r="BE81" s="65">
        <f t="shared" si="246"/>
        <v>9839.8125</v>
      </c>
      <c r="BF81" s="65">
        <f t="shared" si="246"/>
        <v>9839.8125</v>
      </c>
      <c r="BG81" s="65">
        <f t="shared" si="246"/>
        <v>9839.8125</v>
      </c>
      <c r="BH81" s="65">
        <f t="shared" si="246"/>
        <v>9839.8125</v>
      </c>
      <c r="BI81" s="65">
        <f t="shared" si="246"/>
        <v>9839.8125</v>
      </c>
      <c r="BJ81" s="65">
        <f t="shared" si="246"/>
        <v>9839.8125</v>
      </c>
      <c r="BK81" s="65">
        <f t="shared" si="246"/>
        <v>9839.8125</v>
      </c>
      <c r="BL81" s="65">
        <f t="shared" si="246"/>
        <v>9839.8125</v>
      </c>
      <c r="BM81" s="65">
        <f t="shared" si="246"/>
        <v>9839.8125</v>
      </c>
      <c r="BN81" s="65">
        <f t="shared" si="246"/>
        <v>9839.8125</v>
      </c>
      <c r="BO81" s="337">
        <f>SUM(BC81:BN81)</f>
        <v>118077.75</v>
      </c>
    </row>
    <row r="82" spans="1:256" x14ac:dyDescent="0.2">
      <c r="A82" s="31"/>
      <c r="B82" s="42" t="s">
        <v>104</v>
      </c>
      <c r="C82" s="67">
        <f t="shared" ref="C82:N82" si="247">SUM(C79:C81)</f>
        <v>5416.666666666667</v>
      </c>
      <c r="D82" s="67">
        <f t="shared" si="247"/>
        <v>5416.666666666667</v>
      </c>
      <c r="E82" s="67">
        <f t="shared" si="247"/>
        <v>5416.666666666667</v>
      </c>
      <c r="F82" s="67">
        <f t="shared" si="247"/>
        <v>5416.666666666667</v>
      </c>
      <c r="G82" s="67">
        <f t="shared" si="247"/>
        <v>5416.666666666667</v>
      </c>
      <c r="H82" s="67">
        <f t="shared" si="247"/>
        <v>5416.666666666667</v>
      </c>
      <c r="I82" s="67">
        <f t="shared" si="247"/>
        <v>5416.666666666667</v>
      </c>
      <c r="J82" s="67">
        <f t="shared" si="247"/>
        <v>5416.666666666667</v>
      </c>
      <c r="K82" s="67">
        <f t="shared" si="247"/>
        <v>5416.666666666667</v>
      </c>
      <c r="L82" s="67">
        <f t="shared" si="247"/>
        <v>5416.666666666667</v>
      </c>
      <c r="M82" s="67">
        <f t="shared" si="247"/>
        <v>5416.666666666667</v>
      </c>
      <c r="N82" s="67">
        <f t="shared" si="247"/>
        <v>5416.666666666667</v>
      </c>
      <c r="O82" s="337">
        <f>SUM(C82:N82)</f>
        <v>64999.999999999993</v>
      </c>
      <c r="P82" s="67">
        <f t="shared" ref="P82:AA82" si="248">SUM(P79:P81)</f>
        <v>5579.166666666667</v>
      </c>
      <c r="Q82" s="67">
        <f t="shared" si="248"/>
        <v>5579.166666666667</v>
      </c>
      <c r="R82" s="67">
        <f t="shared" si="248"/>
        <v>5579.166666666667</v>
      </c>
      <c r="S82" s="67">
        <f t="shared" si="248"/>
        <v>5579.166666666667</v>
      </c>
      <c r="T82" s="67">
        <f t="shared" si="248"/>
        <v>5579.166666666667</v>
      </c>
      <c r="U82" s="67">
        <f t="shared" si="248"/>
        <v>5579.166666666667</v>
      </c>
      <c r="V82" s="67">
        <f t="shared" si="248"/>
        <v>27237.5</v>
      </c>
      <c r="W82" s="67">
        <f t="shared" si="248"/>
        <v>27237.5</v>
      </c>
      <c r="X82" s="67">
        <f t="shared" si="248"/>
        <v>27237.5</v>
      </c>
      <c r="Y82" s="67">
        <f t="shared" si="248"/>
        <v>27237.5</v>
      </c>
      <c r="Z82" s="67">
        <f t="shared" si="248"/>
        <v>27237.5</v>
      </c>
      <c r="AA82" s="67">
        <f t="shared" si="248"/>
        <v>27237.5</v>
      </c>
      <c r="AB82" s="337">
        <f>SUM(P82:AA82)</f>
        <v>196900</v>
      </c>
      <c r="AC82" s="67">
        <f t="shared" ref="AC82:AN82" si="249">SUM(AC79:AC81)</f>
        <v>28599.375000000004</v>
      </c>
      <c r="AD82" s="67">
        <f t="shared" si="249"/>
        <v>28599.375000000004</v>
      </c>
      <c r="AE82" s="67">
        <f t="shared" si="249"/>
        <v>28599.375000000004</v>
      </c>
      <c r="AF82" s="67">
        <f t="shared" si="249"/>
        <v>28599.375000000004</v>
      </c>
      <c r="AG82" s="67">
        <f t="shared" si="249"/>
        <v>28599.375000000004</v>
      </c>
      <c r="AH82" s="67">
        <f t="shared" si="249"/>
        <v>28599.375000000004</v>
      </c>
      <c r="AI82" s="67">
        <f t="shared" si="249"/>
        <v>28599.375000000004</v>
      </c>
      <c r="AJ82" s="67">
        <f t="shared" si="249"/>
        <v>28599.375000000004</v>
      </c>
      <c r="AK82" s="67">
        <f t="shared" si="249"/>
        <v>28599.375000000004</v>
      </c>
      <c r="AL82" s="67">
        <f t="shared" si="249"/>
        <v>28599.375000000004</v>
      </c>
      <c r="AM82" s="67">
        <f t="shared" si="249"/>
        <v>28599.375000000004</v>
      </c>
      <c r="AN82" s="67">
        <f t="shared" si="249"/>
        <v>28599.375000000004</v>
      </c>
      <c r="AO82" s="337">
        <f>SUM(AC82:AN82)</f>
        <v>343192.50000000006</v>
      </c>
      <c r="AP82" s="67">
        <f t="shared" ref="AP82:BA82" si="250">SUM(AP79:AP81)</f>
        <v>47756.625</v>
      </c>
      <c r="AQ82" s="67">
        <f t="shared" si="250"/>
        <v>47756.625</v>
      </c>
      <c r="AR82" s="67">
        <f t="shared" si="250"/>
        <v>47756.625</v>
      </c>
      <c r="AS82" s="67">
        <f t="shared" si="250"/>
        <v>47756.625</v>
      </c>
      <c r="AT82" s="67">
        <f t="shared" si="250"/>
        <v>47756.625</v>
      </c>
      <c r="AU82" s="67">
        <f t="shared" si="250"/>
        <v>47756.625</v>
      </c>
      <c r="AV82" s="67">
        <f t="shared" si="250"/>
        <v>47756.625</v>
      </c>
      <c r="AW82" s="67">
        <f t="shared" si="250"/>
        <v>47756.625</v>
      </c>
      <c r="AX82" s="67">
        <f t="shared" si="250"/>
        <v>47756.625</v>
      </c>
      <c r="AY82" s="67">
        <f t="shared" si="250"/>
        <v>47756.625</v>
      </c>
      <c r="AZ82" s="67">
        <f t="shared" si="250"/>
        <v>47756.625</v>
      </c>
      <c r="BA82" s="67">
        <f t="shared" si="250"/>
        <v>47756.625</v>
      </c>
      <c r="BB82" s="337">
        <f>SUM(AP82:BA82)</f>
        <v>573079.5</v>
      </c>
      <c r="BC82" s="67">
        <f t="shared" ref="BC82:BN82" si="251">SUM(BC79:BC81)</f>
        <v>50144.456250000003</v>
      </c>
      <c r="BD82" s="67">
        <f t="shared" si="251"/>
        <v>50144.456250000003</v>
      </c>
      <c r="BE82" s="67">
        <f t="shared" si="251"/>
        <v>50144.456250000003</v>
      </c>
      <c r="BF82" s="67">
        <f t="shared" si="251"/>
        <v>50144.456250000003</v>
      </c>
      <c r="BG82" s="67">
        <f t="shared" si="251"/>
        <v>50144.456250000003</v>
      </c>
      <c r="BH82" s="67">
        <f t="shared" si="251"/>
        <v>50144.456250000003</v>
      </c>
      <c r="BI82" s="67">
        <f t="shared" si="251"/>
        <v>50144.456250000003</v>
      </c>
      <c r="BJ82" s="67">
        <f t="shared" si="251"/>
        <v>50144.456250000003</v>
      </c>
      <c r="BK82" s="67">
        <f t="shared" si="251"/>
        <v>50144.456250000003</v>
      </c>
      <c r="BL82" s="67">
        <f t="shared" si="251"/>
        <v>50144.456250000003</v>
      </c>
      <c r="BM82" s="67">
        <f t="shared" si="251"/>
        <v>50144.456250000003</v>
      </c>
      <c r="BN82" s="67">
        <f t="shared" si="251"/>
        <v>50144.456250000003</v>
      </c>
      <c r="BO82" s="337">
        <f>SUM(BC82:BN82)</f>
        <v>601733.47499999998</v>
      </c>
    </row>
    <row r="83" spans="1:256" x14ac:dyDescent="0.2">
      <c r="A83" s="31"/>
      <c r="B83" s="24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337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337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337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337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337"/>
    </row>
    <row r="84" spans="1:256" x14ac:dyDescent="0.2">
      <c r="A84" s="42" t="s">
        <v>171</v>
      </c>
      <c r="C84" s="212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337"/>
      <c r="P84" s="212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337"/>
      <c r="AC84" s="212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337"/>
      <c r="AP84" s="212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337"/>
      <c r="BC84" s="212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337"/>
    </row>
    <row r="85" spans="1:256" x14ac:dyDescent="0.2">
      <c r="A85" s="23">
        <v>9</v>
      </c>
      <c r="B85" s="26" t="s">
        <v>172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339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339"/>
      <c r="AC85" s="65">
        <f t="shared" ref="AC85:AN85" si="252">AC112*AC133</f>
        <v>5000</v>
      </c>
      <c r="AD85" s="65">
        <f t="shared" si="252"/>
        <v>5000</v>
      </c>
      <c r="AE85" s="65">
        <f t="shared" si="252"/>
        <v>5000</v>
      </c>
      <c r="AF85" s="65">
        <f t="shared" si="252"/>
        <v>5000</v>
      </c>
      <c r="AG85" s="65">
        <f t="shared" si="252"/>
        <v>5000</v>
      </c>
      <c r="AH85" s="65">
        <f t="shared" si="252"/>
        <v>5000</v>
      </c>
      <c r="AI85" s="65">
        <f t="shared" si="252"/>
        <v>5000</v>
      </c>
      <c r="AJ85" s="65">
        <f t="shared" si="252"/>
        <v>5000</v>
      </c>
      <c r="AK85" s="65">
        <f t="shared" si="252"/>
        <v>5000</v>
      </c>
      <c r="AL85" s="65">
        <f t="shared" si="252"/>
        <v>5000</v>
      </c>
      <c r="AM85" s="65">
        <f t="shared" si="252"/>
        <v>5000</v>
      </c>
      <c r="AN85" s="65">
        <f t="shared" si="252"/>
        <v>5000</v>
      </c>
      <c r="AO85" s="337">
        <f>SUM(AC85:AN85)</f>
        <v>60000</v>
      </c>
      <c r="AP85" s="65">
        <f t="shared" ref="AP85:BA85" si="253">AP112*AP133</f>
        <v>5000</v>
      </c>
      <c r="AQ85" s="65">
        <f t="shared" si="253"/>
        <v>5000</v>
      </c>
      <c r="AR85" s="65">
        <f t="shared" si="253"/>
        <v>5000</v>
      </c>
      <c r="AS85" s="65">
        <f t="shared" si="253"/>
        <v>5000</v>
      </c>
      <c r="AT85" s="65">
        <f t="shared" si="253"/>
        <v>5000</v>
      </c>
      <c r="AU85" s="65">
        <f t="shared" si="253"/>
        <v>5000</v>
      </c>
      <c r="AV85" s="65">
        <f t="shared" si="253"/>
        <v>5000</v>
      </c>
      <c r="AW85" s="65">
        <f t="shared" si="253"/>
        <v>5000</v>
      </c>
      <c r="AX85" s="65">
        <f t="shared" si="253"/>
        <v>5000</v>
      </c>
      <c r="AY85" s="65">
        <f t="shared" si="253"/>
        <v>5000</v>
      </c>
      <c r="AZ85" s="65">
        <f t="shared" si="253"/>
        <v>5000</v>
      </c>
      <c r="BA85" s="65">
        <f t="shared" si="253"/>
        <v>5000</v>
      </c>
      <c r="BB85" s="337">
        <f>SUM(AP85:BA85)</f>
        <v>60000</v>
      </c>
      <c r="BC85" s="65">
        <f t="shared" ref="BC85:BN85" si="254">BC112*BC133</f>
        <v>5000</v>
      </c>
      <c r="BD85" s="65">
        <f t="shared" si="254"/>
        <v>5000</v>
      </c>
      <c r="BE85" s="65">
        <f t="shared" si="254"/>
        <v>5000</v>
      </c>
      <c r="BF85" s="65">
        <f t="shared" si="254"/>
        <v>5000</v>
      </c>
      <c r="BG85" s="65">
        <f t="shared" si="254"/>
        <v>5000</v>
      </c>
      <c r="BH85" s="65">
        <f t="shared" si="254"/>
        <v>5000</v>
      </c>
      <c r="BI85" s="65">
        <f t="shared" si="254"/>
        <v>5000</v>
      </c>
      <c r="BJ85" s="65">
        <f t="shared" si="254"/>
        <v>5000</v>
      </c>
      <c r="BK85" s="65">
        <f t="shared" si="254"/>
        <v>5000</v>
      </c>
      <c r="BL85" s="65">
        <f t="shared" si="254"/>
        <v>5000</v>
      </c>
      <c r="BM85" s="65">
        <f t="shared" si="254"/>
        <v>5000</v>
      </c>
      <c r="BN85" s="65">
        <f t="shared" si="254"/>
        <v>5000</v>
      </c>
      <c r="BO85" s="337">
        <f>SUM(BC85:BN85)</f>
        <v>60000</v>
      </c>
    </row>
    <row r="86" spans="1:256" x14ac:dyDescent="0.2">
      <c r="A86" s="31"/>
      <c r="B86" s="42" t="s">
        <v>104</v>
      </c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39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39"/>
      <c r="AC86" s="67">
        <f t="shared" ref="AC86:AN86" si="255">SUM(AC85:AC85)</f>
        <v>5000</v>
      </c>
      <c r="AD86" s="67">
        <f t="shared" si="255"/>
        <v>5000</v>
      </c>
      <c r="AE86" s="67">
        <f t="shared" si="255"/>
        <v>5000</v>
      </c>
      <c r="AF86" s="67">
        <f t="shared" si="255"/>
        <v>5000</v>
      </c>
      <c r="AG86" s="67">
        <f t="shared" si="255"/>
        <v>5000</v>
      </c>
      <c r="AH86" s="67">
        <f t="shared" si="255"/>
        <v>5000</v>
      </c>
      <c r="AI86" s="67">
        <f t="shared" si="255"/>
        <v>5000</v>
      </c>
      <c r="AJ86" s="67">
        <f t="shared" si="255"/>
        <v>5000</v>
      </c>
      <c r="AK86" s="67">
        <f t="shared" si="255"/>
        <v>5000</v>
      </c>
      <c r="AL86" s="67">
        <f t="shared" si="255"/>
        <v>5000</v>
      </c>
      <c r="AM86" s="67">
        <f t="shared" si="255"/>
        <v>5000</v>
      </c>
      <c r="AN86" s="67">
        <f t="shared" si="255"/>
        <v>5000</v>
      </c>
      <c r="AO86" s="337">
        <f t="shared" ref="AO86" si="256">SUM(AC86:AN86)</f>
        <v>60000</v>
      </c>
      <c r="AP86" s="67">
        <f t="shared" ref="AP86:BA86" si="257">SUM(AP85:AP85)</f>
        <v>5000</v>
      </c>
      <c r="AQ86" s="67">
        <f t="shared" si="257"/>
        <v>5000</v>
      </c>
      <c r="AR86" s="67">
        <f t="shared" si="257"/>
        <v>5000</v>
      </c>
      <c r="AS86" s="67">
        <f t="shared" si="257"/>
        <v>5000</v>
      </c>
      <c r="AT86" s="67">
        <f t="shared" si="257"/>
        <v>5000</v>
      </c>
      <c r="AU86" s="67">
        <f t="shared" si="257"/>
        <v>5000</v>
      </c>
      <c r="AV86" s="67">
        <f t="shared" si="257"/>
        <v>5000</v>
      </c>
      <c r="AW86" s="67">
        <f t="shared" si="257"/>
        <v>5000</v>
      </c>
      <c r="AX86" s="67">
        <f t="shared" si="257"/>
        <v>5000</v>
      </c>
      <c r="AY86" s="67">
        <f t="shared" si="257"/>
        <v>5000</v>
      </c>
      <c r="AZ86" s="67">
        <f t="shared" si="257"/>
        <v>5000</v>
      </c>
      <c r="BA86" s="67">
        <f t="shared" si="257"/>
        <v>5000</v>
      </c>
      <c r="BB86" s="337">
        <f t="shared" ref="BB86" si="258">SUM(AP86:BA86)</f>
        <v>60000</v>
      </c>
      <c r="BC86" s="67">
        <f t="shared" ref="BC86:BN86" si="259">SUM(BC85:BC85)</f>
        <v>5000</v>
      </c>
      <c r="BD86" s="67">
        <f t="shared" si="259"/>
        <v>5000</v>
      </c>
      <c r="BE86" s="67">
        <f t="shared" si="259"/>
        <v>5000</v>
      </c>
      <c r="BF86" s="67">
        <f t="shared" si="259"/>
        <v>5000</v>
      </c>
      <c r="BG86" s="67">
        <f t="shared" si="259"/>
        <v>5000</v>
      </c>
      <c r="BH86" s="67">
        <f t="shared" si="259"/>
        <v>5000</v>
      </c>
      <c r="BI86" s="67">
        <f t="shared" si="259"/>
        <v>5000</v>
      </c>
      <c r="BJ86" s="67">
        <f t="shared" si="259"/>
        <v>5000</v>
      </c>
      <c r="BK86" s="67">
        <f t="shared" si="259"/>
        <v>5000</v>
      </c>
      <c r="BL86" s="67">
        <f t="shared" si="259"/>
        <v>5000</v>
      </c>
      <c r="BM86" s="67">
        <f t="shared" si="259"/>
        <v>5000</v>
      </c>
      <c r="BN86" s="67">
        <f t="shared" si="259"/>
        <v>5000</v>
      </c>
      <c r="BO86" s="337">
        <f t="shared" ref="BO86" si="260">SUM(BC86:BN86)</f>
        <v>60000</v>
      </c>
    </row>
    <row r="87" spans="1:256" x14ac:dyDescent="0.2">
      <c r="A87" s="31"/>
      <c r="B87" s="60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33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33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33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33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337"/>
    </row>
    <row r="88" spans="1:256" x14ac:dyDescent="0.2">
      <c r="B88" s="42" t="s">
        <v>298</v>
      </c>
      <c r="C88" s="67">
        <f t="shared" ref="C88:BN88" si="261">C71+C76+C82+C86</f>
        <v>24166.666666666668</v>
      </c>
      <c r="D88" s="67">
        <f t="shared" si="261"/>
        <v>24166.666666666668</v>
      </c>
      <c r="E88" s="67">
        <f t="shared" si="261"/>
        <v>24166.666666666668</v>
      </c>
      <c r="F88" s="67">
        <f t="shared" si="261"/>
        <v>24166.666666666668</v>
      </c>
      <c r="G88" s="67">
        <f t="shared" si="261"/>
        <v>24166.666666666668</v>
      </c>
      <c r="H88" s="67">
        <f t="shared" si="261"/>
        <v>24166.666666666668</v>
      </c>
      <c r="I88" s="67">
        <f t="shared" si="261"/>
        <v>24166.666666666668</v>
      </c>
      <c r="J88" s="67">
        <f t="shared" si="261"/>
        <v>24166.666666666668</v>
      </c>
      <c r="K88" s="67">
        <f t="shared" si="261"/>
        <v>24166.666666666668</v>
      </c>
      <c r="L88" s="67">
        <f t="shared" si="261"/>
        <v>24166.666666666668</v>
      </c>
      <c r="M88" s="67">
        <f t="shared" si="261"/>
        <v>24166.666666666668</v>
      </c>
      <c r="N88" s="67">
        <f t="shared" si="261"/>
        <v>24166.666666666668</v>
      </c>
      <c r="O88" s="337">
        <f>SUM(C88:N88)</f>
        <v>290000</v>
      </c>
      <c r="P88" s="67">
        <f t="shared" si="261"/>
        <v>24441.666666666668</v>
      </c>
      <c r="Q88" s="67">
        <f t="shared" si="261"/>
        <v>24441.666666666668</v>
      </c>
      <c r="R88" s="67">
        <f t="shared" si="261"/>
        <v>24441.666666666668</v>
      </c>
      <c r="S88" s="67">
        <f t="shared" si="261"/>
        <v>24441.666666666668</v>
      </c>
      <c r="T88" s="67">
        <f t="shared" si="261"/>
        <v>24441.666666666668</v>
      </c>
      <c r="U88" s="67">
        <f t="shared" si="261"/>
        <v>24441.666666666668</v>
      </c>
      <c r="V88" s="67">
        <f t="shared" si="261"/>
        <v>74737.5</v>
      </c>
      <c r="W88" s="67">
        <f t="shared" si="261"/>
        <v>74737.5</v>
      </c>
      <c r="X88" s="67">
        <f t="shared" si="261"/>
        <v>74737.5</v>
      </c>
      <c r="Y88" s="67">
        <f t="shared" si="261"/>
        <v>74737.5</v>
      </c>
      <c r="Z88" s="67">
        <f t="shared" si="261"/>
        <v>74737.5</v>
      </c>
      <c r="AA88" s="67">
        <f t="shared" si="261"/>
        <v>74737.5</v>
      </c>
      <c r="AB88" s="337">
        <f>SUM(P88:AA88)</f>
        <v>595075</v>
      </c>
      <c r="AC88" s="67">
        <f t="shared" si="261"/>
        <v>105913.95833333333</v>
      </c>
      <c r="AD88" s="67">
        <f t="shared" si="261"/>
        <v>105913.95833333333</v>
      </c>
      <c r="AE88" s="67">
        <f t="shared" si="261"/>
        <v>105913.95833333333</v>
      </c>
      <c r="AF88" s="67">
        <f t="shared" si="261"/>
        <v>105913.95833333333</v>
      </c>
      <c r="AG88" s="67">
        <f t="shared" si="261"/>
        <v>105913.95833333333</v>
      </c>
      <c r="AH88" s="67">
        <f t="shared" si="261"/>
        <v>105913.95833333333</v>
      </c>
      <c r="AI88" s="67">
        <f t="shared" si="261"/>
        <v>105913.95833333333</v>
      </c>
      <c r="AJ88" s="67">
        <f t="shared" si="261"/>
        <v>105913.95833333333</v>
      </c>
      <c r="AK88" s="67">
        <f t="shared" si="261"/>
        <v>105913.95833333333</v>
      </c>
      <c r="AL88" s="67">
        <f t="shared" si="261"/>
        <v>105913.95833333333</v>
      </c>
      <c r="AM88" s="67">
        <f t="shared" si="261"/>
        <v>105913.95833333333</v>
      </c>
      <c r="AN88" s="67">
        <f t="shared" si="261"/>
        <v>105913.95833333333</v>
      </c>
      <c r="AO88" s="337">
        <f>SUM(AC88:AN88)</f>
        <v>1270967.5</v>
      </c>
      <c r="AP88" s="67">
        <f t="shared" si="261"/>
        <v>132070.91666666666</v>
      </c>
      <c r="AQ88" s="67">
        <f t="shared" si="261"/>
        <v>132070.91666666666</v>
      </c>
      <c r="AR88" s="67">
        <f t="shared" si="261"/>
        <v>132070.91666666666</v>
      </c>
      <c r="AS88" s="67">
        <f t="shared" si="261"/>
        <v>132070.91666666666</v>
      </c>
      <c r="AT88" s="67">
        <f t="shared" si="261"/>
        <v>132070.91666666666</v>
      </c>
      <c r="AU88" s="67">
        <f t="shared" si="261"/>
        <v>132070.91666666666</v>
      </c>
      <c r="AV88" s="67">
        <f t="shared" si="261"/>
        <v>132070.91666666666</v>
      </c>
      <c r="AW88" s="67">
        <f t="shared" si="261"/>
        <v>132070.91666666666</v>
      </c>
      <c r="AX88" s="67">
        <f t="shared" si="261"/>
        <v>132070.91666666666</v>
      </c>
      <c r="AY88" s="67">
        <f t="shared" si="261"/>
        <v>132070.91666666666</v>
      </c>
      <c r="AZ88" s="67">
        <f t="shared" si="261"/>
        <v>132070.91666666666</v>
      </c>
      <c r="BA88" s="67">
        <f t="shared" si="261"/>
        <v>132070.91666666666</v>
      </c>
      <c r="BB88" s="337">
        <f>SUM(AP88:BA88)</f>
        <v>1584851.0000000002</v>
      </c>
      <c r="BC88" s="67">
        <f t="shared" si="261"/>
        <v>140099.90770833334</v>
      </c>
      <c r="BD88" s="67">
        <f t="shared" si="261"/>
        <v>140099.90770833334</v>
      </c>
      <c r="BE88" s="67">
        <f t="shared" si="261"/>
        <v>140099.90770833334</v>
      </c>
      <c r="BF88" s="67">
        <f t="shared" si="261"/>
        <v>140099.90770833334</v>
      </c>
      <c r="BG88" s="67">
        <f t="shared" si="261"/>
        <v>140099.90770833334</v>
      </c>
      <c r="BH88" s="67">
        <f t="shared" si="261"/>
        <v>140099.90770833334</v>
      </c>
      <c r="BI88" s="67">
        <f t="shared" si="261"/>
        <v>140099.90770833334</v>
      </c>
      <c r="BJ88" s="67">
        <f t="shared" si="261"/>
        <v>140099.90770833334</v>
      </c>
      <c r="BK88" s="67">
        <f t="shared" si="261"/>
        <v>140099.90770833334</v>
      </c>
      <c r="BL88" s="67">
        <f t="shared" si="261"/>
        <v>140099.90770833334</v>
      </c>
      <c r="BM88" s="67">
        <f t="shared" si="261"/>
        <v>140099.90770833334</v>
      </c>
      <c r="BN88" s="67">
        <f t="shared" si="261"/>
        <v>140099.90770833334</v>
      </c>
      <c r="BO88" s="337">
        <f>SUM(BC88:BN88)</f>
        <v>1681198.8925000001</v>
      </c>
      <c r="BP88" s="61">
        <f>BP76+BP71+BP86+BP82</f>
        <v>0</v>
      </c>
      <c r="BQ88" s="61">
        <f>BQ76+BQ71+BQ86+BQ82</f>
        <v>0</v>
      </c>
      <c r="BR88" s="61">
        <f>BR76+BR71+BR86+BR82</f>
        <v>0</v>
      </c>
      <c r="BS88" s="61">
        <f>BS76+BS71+BS86+BS82</f>
        <v>0</v>
      </c>
      <c r="BT88" s="61">
        <f>BT76+BT71+BT86+BT82</f>
        <v>0</v>
      </c>
    </row>
    <row r="89" spans="1:256" s="24" customFormat="1" x14ac:dyDescent="0.2">
      <c r="A89" s="31"/>
      <c r="B89" s="42" t="s">
        <v>297</v>
      </c>
      <c r="C89" s="67">
        <f t="shared" ref="C89:N89" si="262">SUM(C79:C80)</f>
        <v>5416.666666666667</v>
      </c>
      <c r="D89" s="67">
        <f t="shared" si="262"/>
        <v>5416.666666666667</v>
      </c>
      <c r="E89" s="67">
        <f t="shared" si="262"/>
        <v>5416.666666666667</v>
      </c>
      <c r="F89" s="67">
        <f t="shared" si="262"/>
        <v>5416.666666666667</v>
      </c>
      <c r="G89" s="67">
        <f t="shared" si="262"/>
        <v>5416.666666666667</v>
      </c>
      <c r="H89" s="67">
        <f t="shared" si="262"/>
        <v>5416.666666666667</v>
      </c>
      <c r="I89" s="67">
        <f t="shared" si="262"/>
        <v>5416.666666666667</v>
      </c>
      <c r="J89" s="67">
        <f t="shared" si="262"/>
        <v>5416.666666666667</v>
      </c>
      <c r="K89" s="67">
        <f t="shared" si="262"/>
        <v>5416.666666666667</v>
      </c>
      <c r="L89" s="67">
        <f t="shared" si="262"/>
        <v>5416.666666666667</v>
      </c>
      <c r="M89" s="67">
        <f t="shared" si="262"/>
        <v>5416.666666666667</v>
      </c>
      <c r="N89" s="67">
        <f t="shared" si="262"/>
        <v>5416.666666666667</v>
      </c>
      <c r="O89" s="337">
        <f>SUM(C89:N89)</f>
        <v>64999.999999999993</v>
      </c>
      <c r="P89" s="67">
        <f t="shared" ref="P89:AA89" si="263">SUM(P79:P80)</f>
        <v>5579.166666666667</v>
      </c>
      <c r="Q89" s="67">
        <f t="shared" si="263"/>
        <v>5579.166666666667</v>
      </c>
      <c r="R89" s="67">
        <f t="shared" si="263"/>
        <v>5579.166666666667</v>
      </c>
      <c r="S89" s="67">
        <f t="shared" si="263"/>
        <v>5579.166666666667</v>
      </c>
      <c r="T89" s="67">
        <f t="shared" si="263"/>
        <v>5579.166666666667</v>
      </c>
      <c r="U89" s="67">
        <f t="shared" si="263"/>
        <v>5579.166666666667</v>
      </c>
      <c r="V89" s="67">
        <f t="shared" si="263"/>
        <v>22987.5</v>
      </c>
      <c r="W89" s="67">
        <f t="shared" si="263"/>
        <v>22987.5</v>
      </c>
      <c r="X89" s="67">
        <f t="shared" si="263"/>
        <v>22987.5</v>
      </c>
      <c r="Y89" s="67">
        <f t="shared" si="263"/>
        <v>22987.5</v>
      </c>
      <c r="Z89" s="67">
        <f t="shared" si="263"/>
        <v>22987.5</v>
      </c>
      <c r="AA89" s="67">
        <f t="shared" si="263"/>
        <v>22987.5</v>
      </c>
      <c r="AB89" s="337">
        <f>SUM(P89:AA89)</f>
        <v>171400</v>
      </c>
      <c r="AC89" s="67">
        <f t="shared" ref="AC89:AN89" si="264">SUM(AC79:AC80)</f>
        <v>24136.875000000004</v>
      </c>
      <c r="AD89" s="67">
        <f t="shared" si="264"/>
        <v>24136.875000000004</v>
      </c>
      <c r="AE89" s="67">
        <f t="shared" si="264"/>
        <v>24136.875000000004</v>
      </c>
      <c r="AF89" s="67">
        <f t="shared" si="264"/>
        <v>24136.875000000004</v>
      </c>
      <c r="AG89" s="67">
        <f t="shared" si="264"/>
        <v>24136.875000000004</v>
      </c>
      <c r="AH89" s="67">
        <f t="shared" si="264"/>
        <v>24136.875000000004</v>
      </c>
      <c r="AI89" s="67">
        <f t="shared" si="264"/>
        <v>24136.875000000004</v>
      </c>
      <c r="AJ89" s="67">
        <f t="shared" si="264"/>
        <v>24136.875000000004</v>
      </c>
      <c r="AK89" s="67">
        <f t="shared" si="264"/>
        <v>24136.875000000004</v>
      </c>
      <c r="AL89" s="67">
        <f t="shared" si="264"/>
        <v>24136.875000000004</v>
      </c>
      <c r="AM89" s="67">
        <f t="shared" si="264"/>
        <v>24136.875000000004</v>
      </c>
      <c r="AN89" s="67">
        <f t="shared" si="264"/>
        <v>24136.875000000004</v>
      </c>
      <c r="AO89" s="337">
        <f>SUM(AC89:AN89)</f>
        <v>289642.50000000006</v>
      </c>
      <c r="AP89" s="67">
        <f t="shared" ref="AP89:BA89" si="265">SUM(AP79:AP80)</f>
        <v>38385.375</v>
      </c>
      <c r="AQ89" s="67">
        <f t="shared" si="265"/>
        <v>38385.375</v>
      </c>
      <c r="AR89" s="67">
        <f t="shared" si="265"/>
        <v>38385.375</v>
      </c>
      <c r="AS89" s="67">
        <f t="shared" si="265"/>
        <v>38385.375</v>
      </c>
      <c r="AT89" s="67">
        <f t="shared" si="265"/>
        <v>38385.375</v>
      </c>
      <c r="AU89" s="67">
        <f t="shared" si="265"/>
        <v>38385.375</v>
      </c>
      <c r="AV89" s="67">
        <f t="shared" si="265"/>
        <v>38385.375</v>
      </c>
      <c r="AW89" s="67">
        <f t="shared" si="265"/>
        <v>38385.375</v>
      </c>
      <c r="AX89" s="67">
        <f t="shared" si="265"/>
        <v>38385.375</v>
      </c>
      <c r="AY89" s="67">
        <f t="shared" si="265"/>
        <v>38385.375</v>
      </c>
      <c r="AZ89" s="67">
        <f t="shared" si="265"/>
        <v>38385.375</v>
      </c>
      <c r="BA89" s="67">
        <f t="shared" si="265"/>
        <v>38385.375</v>
      </c>
      <c r="BB89" s="337">
        <f>SUM(AP89:BA89)</f>
        <v>460624.5</v>
      </c>
      <c r="BC89" s="67">
        <f t="shared" ref="BC89:BN89" si="266">SUM(BC79:BC80)</f>
        <v>40304.643750000003</v>
      </c>
      <c r="BD89" s="67">
        <f t="shared" si="266"/>
        <v>40304.643750000003</v>
      </c>
      <c r="BE89" s="67">
        <f t="shared" si="266"/>
        <v>40304.643750000003</v>
      </c>
      <c r="BF89" s="67">
        <f t="shared" si="266"/>
        <v>40304.643750000003</v>
      </c>
      <c r="BG89" s="67">
        <f t="shared" si="266"/>
        <v>40304.643750000003</v>
      </c>
      <c r="BH89" s="67">
        <f t="shared" si="266"/>
        <v>40304.643750000003</v>
      </c>
      <c r="BI89" s="67">
        <f t="shared" si="266"/>
        <v>40304.643750000003</v>
      </c>
      <c r="BJ89" s="67">
        <f t="shared" si="266"/>
        <v>40304.643750000003</v>
      </c>
      <c r="BK89" s="67">
        <f t="shared" si="266"/>
        <v>40304.643750000003</v>
      </c>
      <c r="BL89" s="67">
        <f t="shared" si="266"/>
        <v>40304.643750000003</v>
      </c>
      <c r="BM89" s="67">
        <f t="shared" si="266"/>
        <v>40304.643750000003</v>
      </c>
      <c r="BN89" s="67">
        <f t="shared" si="266"/>
        <v>40304.643750000003</v>
      </c>
      <c r="BO89" s="337">
        <f>SUM(BC89:BN89)</f>
        <v>483655.72499999992</v>
      </c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</row>
    <row r="90" spans="1:256" x14ac:dyDescent="0.2">
      <c r="B90" s="42" t="s">
        <v>299</v>
      </c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39"/>
      <c r="P90" s="312"/>
      <c r="Q90" s="312"/>
      <c r="R90" s="312"/>
      <c r="S90" s="312"/>
      <c r="T90" s="312"/>
      <c r="U90" s="312"/>
      <c r="V90" s="67">
        <f t="shared" ref="V90:AA90" si="267">V75</f>
        <v>7083.333333333333</v>
      </c>
      <c r="W90" s="67">
        <f t="shared" si="267"/>
        <v>7083.333333333333</v>
      </c>
      <c r="X90" s="67">
        <f t="shared" si="267"/>
        <v>7083.333333333333</v>
      </c>
      <c r="Y90" s="67">
        <f t="shared" si="267"/>
        <v>7083.333333333333</v>
      </c>
      <c r="Z90" s="67">
        <f t="shared" si="267"/>
        <v>7083.333333333333</v>
      </c>
      <c r="AA90" s="67">
        <f t="shared" si="267"/>
        <v>7083.333333333333</v>
      </c>
      <c r="AB90" s="337">
        <f>SUM(P90:AA90)</f>
        <v>42500</v>
      </c>
      <c r="AC90" s="67">
        <f>AC75</f>
        <v>10943.75</v>
      </c>
      <c r="AD90" s="67">
        <f t="shared" ref="AD90:AN90" si="268">AD75</f>
        <v>10943.75</v>
      </c>
      <c r="AE90" s="67">
        <f t="shared" si="268"/>
        <v>10943.75</v>
      </c>
      <c r="AF90" s="67">
        <f t="shared" si="268"/>
        <v>10943.75</v>
      </c>
      <c r="AG90" s="67">
        <f t="shared" si="268"/>
        <v>10943.75</v>
      </c>
      <c r="AH90" s="67">
        <f t="shared" si="268"/>
        <v>10943.75</v>
      </c>
      <c r="AI90" s="67">
        <f t="shared" si="268"/>
        <v>10943.75</v>
      </c>
      <c r="AJ90" s="67">
        <f t="shared" si="268"/>
        <v>10943.75</v>
      </c>
      <c r="AK90" s="67">
        <f t="shared" si="268"/>
        <v>10943.75</v>
      </c>
      <c r="AL90" s="67">
        <f t="shared" si="268"/>
        <v>10943.75</v>
      </c>
      <c r="AM90" s="67">
        <f t="shared" si="268"/>
        <v>10943.75</v>
      </c>
      <c r="AN90" s="67">
        <f t="shared" si="268"/>
        <v>10943.75</v>
      </c>
      <c r="AO90" s="337">
        <f>SUM(AC90:AN90)</f>
        <v>131325</v>
      </c>
      <c r="AP90" s="67">
        <f>AP75</f>
        <v>15029.416666666666</v>
      </c>
      <c r="AQ90" s="67">
        <f t="shared" ref="AQ90:BA90" si="269">AQ75</f>
        <v>15029.416666666666</v>
      </c>
      <c r="AR90" s="67">
        <f t="shared" si="269"/>
        <v>15029.416666666666</v>
      </c>
      <c r="AS90" s="67">
        <f t="shared" si="269"/>
        <v>15029.416666666666</v>
      </c>
      <c r="AT90" s="67">
        <f t="shared" si="269"/>
        <v>15029.416666666666</v>
      </c>
      <c r="AU90" s="67">
        <f t="shared" si="269"/>
        <v>15029.416666666666</v>
      </c>
      <c r="AV90" s="67">
        <f t="shared" si="269"/>
        <v>15029.416666666666</v>
      </c>
      <c r="AW90" s="67">
        <f t="shared" si="269"/>
        <v>15029.416666666666</v>
      </c>
      <c r="AX90" s="67">
        <f t="shared" si="269"/>
        <v>15029.416666666666</v>
      </c>
      <c r="AY90" s="67">
        <f t="shared" si="269"/>
        <v>15029.416666666666</v>
      </c>
      <c r="AZ90" s="67">
        <f t="shared" si="269"/>
        <v>15029.416666666666</v>
      </c>
      <c r="BA90" s="67">
        <f t="shared" si="269"/>
        <v>15029.416666666666</v>
      </c>
      <c r="BB90" s="337">
        <f t="shared" ref="BB90" si="270">SUM(AP90:BA90)</f>
        <v>180352.99999999997</v>
      </c>
      <c r="BC90" s="67">
        <f>BC75</f>
        <v>19350.373958333334</v>
      </c>
      <c r="BD90" s="67">
        <f t="shared" ref="BD90:BN90" si="271">BD75</f>
        <v>19350.373958333334</v>
      </c>
      <c r="BE90" s="67">
        <f t="shared" si="271"/>
        <v>19350.373958333334</v>
      </c>
      <c r="BF90" s="67">
        <f t="shared" si="271"/>
        <v>19350.373958333334</v>
      </c>
      <c r="BG90" s="67">
        <f t="shared" si="271"/>
        <v>19350.373958333334</v>
      </c>
      <c r="BH90" s="67">
        <f t="shared" si="271"/>
        <v>19350.373958333334</v>
      </c>
      <c r="BI90" s="67">
        <f t="shared" si="271"/>
        <v>19350.373958333334</v>
      </c>
      <c r="BJ90" s="67">
        <f t="shared" si="271"/>
        <v>19350.373958333334</v>
      </c>
      <c r="BK90" s="67">
        <f t="shared" si="271"/>
        <v>19350.373958333334</v>
      </c>
      <c r="BL90" s="67">
        <f t="shared" si="271"/>
        <v>19350.373958333334</v>
      </c>
      <c r="BM90" s="67">
        <f t="shared" si="271"/>
        <v>19350.373958333334</v>
      </c>
      <c r="BN90" s="67">
        <f t="shared" si="271"/>
        <v>19350.373958333334</v>
      </c>
      <c r="BO90" s="337">
        <f t="shared" ref="BO90" si="272">SUM(BC90:BN90)</f>
        <v>232204.48750000002</v>
      </c>
    </row>
    <row r="91" spans="1:256" s="24" customFormat="1" x14ac:dyDescent="0.2">
      <c r="A91" s="31"/>
      <c r="B91" s="42" t="s">
        <v>107</v>
      </c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39"/>
      <c r="P91" s="312"/>
      <c r="Q91" s="312"/>
      <c r="R91" s="312"/>
      <c r="S91" s="312"/>
      <c r="T91" s="312"/>
      <c r="U91" s="312"/>
      <c r="V91" s="67">
        <f t="shared" ref="V91:AA91" si="273">V81</f>
        <v>4250</v>
      </c>
      <c r="W91" s="67">
        <f t="shared" si="273"/>
        <v>4250</v>
      </c>
      <c r="X91" s="67">
        <f t="shared" si="273"/>
        <v>4250</v>
      </c>
      <c r="Y91" s="67">
        <f t="shared" si="273"/>
        <v>4250</v>
      </c>
      <c r="Z91" s="67">
        <f t="shared" si="273"/>
        <v>4250</v>
      </c>
      <c r="AA91" s="67">
        <f t="shared" si="273"/>
        <v>4250</v>
      </c>
      <c r="AB91" s="337">
        <f>SUM(P91:AA91)</f>
        <v>25500</v>
      </c>
      <c r="AC91" s="67">
        <f t="shared" ref="AC91:AN91" si="274">AC81</f>
        <v>4462.5</v>
      </c>
      <c r="AD91" s="67">
        <f t="shared" si="274"/>
        <v>4462.5</v>
      </c>
      <c r="AE91" s="67">
        <f t="shared" si="274"/>
        <v>4462.5</v>
      </c>
      <c r="AF91" s="67">
        <f t="shared" si="274"/>
        <v>4462.5</v>
      </c>
      <c r="AG91" s="67">
        <f t="shared" si="274"/>
        <v>4462.5</v>
      </c>
      <c r="AH91" s="67">
        <f t="shared" si="274"/>
        <v>4462.5</v>
      </c>
      <c r="AI91" s="67">
        <f t="shared" si="274"/>
        <v>4462.5</v>
      </c>
      <c r="AJ91" s="67">
        <f t="shared" si="274"/>
        <v>4462.5</v>
      </c>
      <c r="AK91" s="67">
        <f t="shared" si="274"/>
        <v>4462.5</v>
      </c>
      <c r="AL91" s="67">
        <f t="shared" si="274"/>
        <v>4462.5</v>
      </c>
      <c r="AM91" s="67">
        <f t="shared" si="274"/>
        <v>4462.5</v>
      </c>
      <c r="AN91" s="67">
        <f t="shared" si="274"/>
        <v>4462.5</v>
      </c>
      <c r="AO91" s="337">
        <f>SUM(AC91:AN91)</f>
        <v>53550</v>
      </c>
      <c r="AP91" s="67">
        <f t="shared" ref="AP91:BA91" si="275">AP81</f>
        <v>9371.25</v>
      </c>
      <c r="AQ91" s="67">
        <f t="shared" si="275"/>
        <v>9371.25</v>
      </c>
      <c r="AR91" s="67">
        <f t="shared" si="275"/>
        <v>9371.25</v>
      </c>
      <c r="AS91" s="67">
        <f t="shared" si="275"/>
        <v>9371.25</v>
      </c>
      <c r="AT91" s="67">
        <f t="shared" si="275"/>
        <v>9371.25</v>
      </c>
      <c r="AU91" s="67">
        <f t="shared" si="275"/>
        <v>9371.25</v>
      </c>
      <c r="AV91" s="67">
        <f t="shared" si="275"/>
        <v>9371.25</v>
      </c>
      <c r="AW91" s="67">
        <f t="shared" si="275"/>
        <v>9371.25</v>
      </c>
      <c r="AX91" s="67">
        <f t="shared" si="275"/>
        <v>9371.25</v>
      </c>
      <c r="AY91" s="67">
        <f t="shared" si="275"/>
        <v>9371.25</v>
      </c>
      <c r="AZ91" s="67">
        <f t="shared" si="275"/>
        <v>9371.25</v>
      </c>
      <c r="BA91" s="67">
        <f t="shared" si="275"/>
        <v>9371.25</v>
      </c>
      <c r="BB91" s="337">
        <f t="shared" ref="BB91" si="276">SUM(AP91:BA91)</f>
        <v>112455</v>
      </c>
      <c r="BC91" s="67">
        <f t="shared" ref="BC91:BN91" si="277">BC81</f>
        <v>9839.8125</v>
      </c>
      <c r="BD91" s="67">
        <f t="shared" si="277"/>
        <v>9839.8125</v>
      </c>
      <c r="BE91" s="67">
        <f t="shared" si="277"/>
        <v>9839.8125</v>
      </c>
      <c r="BF91" s="67">
        <f t="shared" si="277"/>
        <v>9839.8125</v>
      </c>
      <c r="BG91" s="67">
        <f t="shared" si="277"/>
        <v>9839.8125</v>
      </c>
      <c r="BH91" s="67">
        <f t="shared" si="277"/>
        <v>9839.8125</v>
      </c>
      <c r="BI91" s="67">
        <f t="shared" si="277"/>
        <v>9839.8125</v>
      </c>
      <c r="BJ91" s="67">
        <f t="shared" si="277"/>
        <v>9839.8125</v>
      </c>
      <c r="BK91" s="67">
        <f t="shared" si="277"/>
        <v>9839.8125</v>
      </c>
      <c r="BL91" s="67">
        <f t="shared" si="277"/>
        <v>9839.8125</v>
      </c>
      <c r="BM91" s="67">
        <f t="shared" si="277"/>
        <v>9839.8125</v>
      </c>
      <c r="BN91" s="67">
        <f t="shared" si="277"/>
        <v>9839.8125</v>
      </c>
      <c r="BO91" s="337">
        <f t="shared" ref="BO91" si="278">SUM(BC91:BN91)</f>
        <v>118077.75</v>
      </c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</row>
    <row r="92" spans="1:256" s="24" customFormat="1" ht="13.5" thickBot="1" x14ac:dyDescent="0.25">
      <c r="A92" s="31"/>
      <c r="B92" s="42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338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336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338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338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33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</row>
    <row r="93" spans="1:256" s="48" customFormat="1" ht="12.75" customHeight="1" x14ac:dyDescent="0.2">
      <c r="A93" s="45"/>
      <c r="B93" s="45"/>
      <c r="C93" s="45" t="s">
        <v>76</v>
      </c>
      <c r="D93" s="45" t="s">
        <v>77</v>
      </c>
      <c r="E93" s="45" t="s">
        <v>78</v>
      </c>
      <c r="F93" s="45" t="s">
        <v>79</v>
      </c>
      <c r="G93" s="45" t="s">
        <v>80</v>
      </c>
      <c r="H93" s="45" t="s">
        <v>81</v>
      </c>
      <c r="I93" s="45" t="s">
        <v>82</v>
      </c>
      <c r="J93" s="45" t="s">
        <v>83</v>
      </c>
      <c r="K93" s="45" t="s">
        <v>84</v>
      </c>
      <c r="L93" s="45" t="s">
        <v>85</v>
      </c>
      <c r="M93" s="45" t="s">
        <v>86</v>
      </c>
      <c r="N93" s="45" t="s">
        <v>87</v>
      </c>
      <c r="O93" s="45" t="s">
        <v>9</v>
      </c>
      <c r="P93" s="45" t="s">
        <v>76</v>
      </c>
      <c r="Q93" s="45" t="s">
        <v>77</v>
      </c>
      <c r="R93" s="45" t="s">
        <v>78</v>
      </c>
      <c r="S93" s="45" t="s">
        <v>79</v>
      </c>
      <c r="T93" s="45" t="s">
        <v>80</v>
      </c>
      <c r="U93" s="45" t="s">
        <v>81</v>
      </c>
      <c r="V93" s="45" t="s">
        <v>82</v>
      </c>
      <c r="W93" s="45" t="s">
        <v>83</v>
      </c>
      <c r="X93" s="45" t="s">
        <v>84</v>
      </c>
      <c r="Y93" s="45" t="s">
        <v>85</v>
      </c>
      <c r="Z93" s="45" t="s">
        <v>86</v>
      </c>
      <c r="AA93" s="45" t="s">
        <v>87</v>
      </c>
      <c r="AB93" s="45" t="s">
        <v>9</v>
      </c>
      <c r="AC93" s="45" t="s">
        <v>76</v>
      </c>
      <c r="AD93" s="45" t="s">
        <v>77</v>
      </c>
      <c r="AE93" s="45" t="s">
        <v>78</v>
      </c>
      <c r="AF93" s="45" t="s">
        <v>79</v>
      </c>
      <c r="AG93" s="45" t="s">
        <v>80</v>
      </c>
      <c r="AH93" s="45" t="s">
        <v>81</v>
      </c>
      <c r="AI93" s="45" t="s">
        <v>82</v>
      </c>
      <c r="AJ93" s="45" t="s">
        <v>83</v>
      </c>
      <c r="AK93" s="45" t="s">
        <v>84</v>
      </c>
      <c r="AL93" s="45" t="s">
        <v>85</v>
      </c>
      <c r="AM93" s="45" t="s">
        <v>86</v>
      </c>
      <c r="AN93" s="45" t="s">
        <v>87</v>
      </c>
      <c r="AO93" s="45" t="s">
        <v>9</v>
      </c>
      <c r="AP93" s="45" t="s">
        <v>76</v>
      </c>
      <c r="AQ93" s="45" t="s">
        <v>77</v>
      </c>
      <c r="AR93" s="45" t="s">
        <v>78</v>
      </c>
      <c r="AS93" s="45" t="s">
        <v>79</v>
      </c>
      <c r="AT93" s="45" t="s">
        <v>80</v>
      </c>
      <c r="AU93" s="45" t="s">
        <v>81</v>
      </c>
      <c r="AV93" s="45" t="s">
        <v>82</v>
      </c>
      <c r="AW93" s="45" t="s">
        <v>83</v>
      </c>
      <c r="AX93" s="45" t="s">
        <v>84</v>
      </c>
      <c r="AY93" s="45" t="s">
        <v>85</v>
      </c>
      <c r="AZ93" s="45" t="s">
        <v>86</v>
      </c>
      <c r="BA93" s="45" t="s">
        <v>87</v>
      </c>
      <c r="BB93" s="45" t="s">
        <v>9</v>
      </c>
      <c r="BC93" s="45" t="s">
        <v>76</v>
      </c>
      <c r="BD93" s="45" t="s">
        <v>77</v>
      </c>
      <c r="BE93" s="45" t="s">
        <v>78</v>
      </c>
      <c r="BF93" s="45" t="s">
        <v>79</v>
      </c>
      <c r="BG93" s="45" t="s">
        <v>80</v>
      </c>
      <c r="BH93" s="45" t="s">
        <v>81</v>
      </c>
      <c r="BI93" s="45" t="s">
        <v>82</v>
      </c>
      <c r="BJ93" s="45" t="s">
        <v>83</v>
      </c>
      <c r="BK93" s="45" t="s">
        <v>84</v>
      </c>
      <c r="BL93" s="45" t="s">
        <v>85</v>
      </c>
      <c r="BM93" s="45" t="s">
        <v>86</v>
      </c>
      <c r="BN93" s="45" t="s">
        <v>87</v>
      </c>
      <c r="BO93" s="45" t="s">
        <v>9</v>
      </c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</row>
    <row r="94" spans="1:256" s="49" customFormat="1" ht="15" customHeight="1" thickBot="1" x14ac:dyDescent="0.25">
      <c r="A94" s="45"/>
      <c r="B94" s="45"/>
      <c r="C94" s="45" t="s">
        <v>0</v>
      </c>
      <c r="D94" s="45" t="s">
        <v>0</v>
      </c>
      <c r="E94" s="45" t="s">
        <v>0</v>
      </c>
      <c r="F94" s="45" t="str">
        <f t="shared" ref="F94:N94" si="279">E94</f>
        <v>Year 1</v>
      </c>
      <c r="G94" s="45" t="str">
        <f t="shared" si="279"/>
        <v>Year 1</v>
      </c>
      <c r="H94" s="45" t="str">
        <f t="shared" si="279"/>
        <v>Year 1</v>
      </c>
      <c r="I94" s="45" t="str">
        <f t="shared" si="279"/>
        <v>Year 1</v>
      </c>
      <c r="J94" s="45" t="str">
        <f t="shared" si="279"/>
        <v>Year 1</v>
      </c>
      <c r="K94" s="45" t="str">
        <f t="shared" si="279"/>
        <v>Year 1</v>
      </c>
      <c r="L94" s="45" t="str">
        <f t="shared" si="279"/>
        <v>Year 1</v>
      </c>
      <c r="M94" s="45" t="str">
        <f t="shared" si="279"/>
        <v>Year 1</v>
      </c>
      <c r="N94" s="45" t="str">
        <f t="shared" si="279"/>
        <v>Year 1</v>
      </c>
      <c r="O94" s="45" t="s">
        <v>0</v>
      </c>
      <c r="P94" s="45" t="s">
        <v>1</v>
      </c>
      <c r="Q94" s="45" t="str">
        <f>P94</f>
        <v>Year 2</v>
      </c>
      <c r="R94" s="45" t="str">
        <f t="shared" ref="R94:AA94" si="280">Q94</f>
        <v>Year 2</v>
      </c>
      <c r="S94" s="45" t="str">
        <f t="shared" si="280"/>
        <v>Year 2</v>
      </c>
      <c r="T94" s="45" t="str">
        <f t="shared" si="280"/>
        <v>Year 2</v>
      </c>
      <c r="U94" s="45" t="str">
        <f t="shared" si="280"/>
        <v>Year 2</v>
      </c>
      <c r="V94" s="45" t="str">
        <f t="shared" si="280"/>
        <v>Year 2</v>
      </c>
      <c r="W94" s="45" t="str">
        <f t="shared" si="280"/>
        <v>Year 2</v>
      </c>
      <c r="X94" s="45" t="str">
        <f t="shared" si="280"/>
        <v>Year 2</v>
      </c>
      <c r="Y94" s="45" t="str">
        <f t="shared" si="280"/>
        <v>Year 2</v>
      </c>
      <c r="Z94" s="45" t="str">
        <f t="shared" si="280"/>
        <v>Year 2</v>
      </c>
      <c r="AA94" s="45" t="str">
        <f t="shared" si="280"/>
        <v>Year 2</v>
      </c>
      <c r="AB94" s="45" t="s">
        <v>1</v>
      </c>
      <c r="AC94" s="45" t="s">
        <v>2</v>
      </c>
      <c r="AD94" s="45" t="str">
        <f>AC94</f>
        <v>Year 3</v>
      </c>
      <c r="AE94" s="45" t="str">
        <f t="shared" ref="AE94:AN94" si="281">AD94</f>
        <v>Year 3</v>
      </c>
      <c r="AF94" s="45" t="str">
        <f t="shared" si="281"/>
        <v>Year 3</v>
      </c>
      <c r="AG94" s="45" t="str">
        <f t="shared" si="281"/>
        <v>Year 3</v>
      </c>
      <c r="AH94" s="45" t="str">
        <f t="shared" si="281"/>
        <v>Year 3</v>
      </c>
      <c r="AI94" s="45" t="str">
        <f t="shared" si="281"/>
        <v>Year 3</v>
      </c>
      <c r="AJ94" s="45" t="str">
        <f t="shared" si="281"/>
        <v>Year 3</v>
      </c>
      <c r="AK94" s="45" t="str">
        <f t="shared" si="281"/>
        <v>Year 3</v>
      </c>
      <c r="AL94" s="45" t="str">
        <f t="shared" si="281"/>
        <v>Year 3</v>
      </c>
      <c r="AM94" s="45" t="str">
        <f t="shared" si="281"/>
        <v>Year 3</v>
      </c>
      <c r="AN94" s="45" t="str">
        <f t="shared" si="281"/>
        <v>Year 3</v>
      </c>
      <c r="AO94" s="45" t="s">
        <v>2</v>
      </c>
      <c r="AP94" s="45" t="s">
        <v>3</v>
      </c>
      <c r="AQ94" s="45" t="str">
        <f>AP94</f>
        <v>Year 4</v>
      </c>
      <c r="AR94" s="45" t="str">
        <f t="shared" ref="AR94:BA94" si="282">AQ94</f>
        <v>Year 4</v>
      </c>
      <c r="AS94" s="45" t="str">
        <f t="shared" si="282"/>
        <v>Year 4</v>
      </c>
      <c r="AT94" s="45" t="str">
        <f t="shared" si="282"/>
        <v>Year 4</v>
      </c>
      <c r="AU94" s="45" t="str">
        <f t="shared" si="282"/>
        <v>Year 4</v>
      </c>
      <c r="AV94" s="45" t="str">
        <f t="shared" si="282"/>
        <v>Year 4</v>
      </c>
      <c r="AW94" s="45" t="str">
        <f t="shared" si="282"/>
        <v>Year 4</v>
      </c>
      <c r="AX94" s="45" t="str">
        <f t="shared" si="282"/>
        <v>Year 4</v>
      </c>
      <c r="AY94" s="45" t="str">
        <f t="shared" si="282"/>
        <v>Year 4</v>
      </c>
      <c r="AZ94" s="45" t="str">
        <f t="shared" si="282"/>
        <v>Year 4</v>
      </c>
      <c r="BA94" s="45" t="str">
        <f t="shared" si="282"/>
        <v>Year 4</v>
      </c>
      <c r="BB94" s="45" t="s">
        <v>3</v>
      </c>
      <c r="BC94" s="45" t="s">
        <v>4</v>
      </c>
      <c r="BD94" s="45" t="str">
        <f>BC94</f>
        <v>Year 5</v>
      </c>
      <c r="BE94" s="45" t="str">
        <f t="shared" ref="BE94:BN94" si="283">BD94</f>
        <v>Year 5</v>
      </c>
      <c r="BF94" s="45" t="str">
        <f t="shared" si="283"/>
        <v>Year 5</v>
      </c>
      <c r="BG94" s="45" t="str">
        <f t="shared" si="283"/>
        <v>Year 5</v>
      </c>
      <c r="BH94" s="45" t="str">
        <f t="shared" si="283"/>
        <v>Year 5</v>
      </c>
      <c r="BI94" s="45" t="str">
        <f t="shared" si="283"/>
        <v>Year 5</v>
      </c>
      <c r="BJ94" s="45" t="str">
        <f t="shared" si="283"/>
        <v>Year 5</v>
      </c>
      <c r="BK94" s="45" t="str">
        <f t="shared" si="283"/>
        <v>Year 5</v>
      </c>
      <c r="BL94" s="45" t="str">
        <f t="shared" si="283"/>
        <v>Year 5</v>
      </c>
      <c r="BM94" s="45" t="str">
        <f t="shared" si="283"/>
        <v>Year 5</v>
      </c>
      <c r="BN94" s="45" t="str">
        <f t="shared" si="283"/>
        <v>Year 5</v>
      </c>
      <c r="BO94" s="45" t="s">
        <v>4</v>
      </c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47"/>
      <c r="HZ94" s="47"/>
      <c r="IA94" s="47"/>
      <c r="IB94" s="47"/>
      <c r="IC94" s="47"/>
      <c r="ID94" s="47"/>
      <c r="IE94" s="47"/>
      <c r="IF94" s="47"/>
      <c r="IG94" s="47"/>
      <c r="IH94" s="47"/>
      <c r="II94" s="47"/>
      <c r="IJ94" s="47"/>
      <c r="IK94" s="47"/>
      <c r="IL94" s="47"/>
      <c r="IM94" s="47"/>
      <c r="IN94" s="47"/>
      <c r="IO94" s="47"/>
      <c r="IP94" s="47"/>
      <c r="IQ94" s="47"/>
      <c r="IR94" s="47"/>
      <c r="IS94" s="47"/>
      <c r="IT94" s="47"/>
      <c r="IU94" s="47"/>
      <c r="IV94" s="47"/>
    </row>
    <row r="95" spans="1:256" s="63" customFormat="1" x14ac:dyDescent="0.2">
      <c r="A95" s="62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340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340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340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340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340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</row>
    <row r="96" spans="1:256" x14ac:dyDescent="0.2">
      <c r="A96" s="42" t="s">
        <v>140</v>
      </c>
      <c r="C96" s="42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33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33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33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33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338"/>
    </row>
    <row r="97" spans="1:143" x14ac:dyDescent="0.2">
      <c r="A97" s="42" t="s">
        <v>103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33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33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33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33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338"/>
    </row>
    <row r="98" spans="1:143" x14ac:dyDescent="0.2">
      <c r="A98" s="23">
        <v>1</v>
      </c>
      <c r="B98" s="54" t="s">
        <v>143</v>
      </c>
      <c r="C98" s="65">
        <v>15000</v>
      </c>
      <c r="D98" s="65">
        <f>C98</f>
        <v>15000</v>
      </c>
      <c r="E98" s="65">
        <f t="shared" ref="E98:N98" si="284">D98</f>
        <v>15000</v>
      </c>
      <c r="F98" s="65">
        <f t="shared" si="284"/>
        <v>15000</v>
      </c>
      <c r="G98" s="65">
        <f t="shared" si="284"/>
        <v>15000</v>
      </c>
      <c r="H98" s="65">
        <f t="shared" si="284"/>
        <v>15000</v>
      </c>
      <c r="I98" s="65">
        <f t="shared" si="284"/>
        <v>15000</v>
      </c>
      <c r="J98" s="65">
        <f t="shared" si="284"/>
        <v>15000</v>
      </c>
      <c r="K98" s="65">
        <f t="shared" si="284"/>
        <v>15000</v>
      </c>
      <c r="L98" s="65">
        <f t="shared" si="284"/>
        <v>15000</v>
      </c>
      <c r="M98" s="65">
        <f t="shared" si="284"/>
        <v>15000</v>
      </c>
      <c r="N98" s="65">
        <f t="shared" si="284"/>
        <v>15000</v>
      </c>
      <c r="O98" s="337">
        <f>SUM(C98:N98)</f>
        <v>180000</v>
      </c>
      <c r="P98" s="65">
        <f>N98</f>
        <v>15000</v>
      </c>
      <c r="Q98" s="65">
        <f t="shared" ref="Q98:AA100" si="285">P98</f>
        <v>15000</v>
      </c>
      <c r="R98" s="65">
        <f t="shared" si="285"/>
        <v>15000</v>
      </c>
      <c r="S98" s="65">
        <f t="shared" si="285"/>
        <v>15000</v>
      </c>
      <c r="T98" s="65">
        <f t="shared" si="285"/>
        <v>15000</v>
      </c>
      <c r="U98" s="65">
        <f t="shared" si="285"/>
        <v>15000</v>
      </c>
      <c r="V98" s="65">
        <v>20000</v>
      </c>
      <c r="W98" s="65">
        <f t="shared" si="285"/>
        <v>20000</v>
      </c>
      <c r="X98" s="65">
        <f t="shared" si="285"/>
        <v>20000</v>
      </c>
      <c r="Y98" s="65">
        <f t="shared" si="285"/>
        <v>20000</v>
      </c>
      <c r="Z98" s="65">
        <f t="shared" si="285"/>
        <v>20000</v>
      </c>
      <c r="AA98" s="65">
        <f t="shared" si="285"/>
        <v>20000</v>
      </c>
      <c r="AB98" s="337">
        <f>SUM(P98:AA98)</f>
        <v>210000</v>
      </c>
      <c r="AC98" s="65">
        <f>AA98*(1+$C$4)</f>
        <v>20600</v>
      </c>
      <c r="AD98" s="65">
        <f t="shared" ref="AD98:AN100" si="286">AC98</f>
        <v>20600</v>
      </c>
      <c r="AE98" s="65">
        <f t="shared" si="286"/>
        <v>20600</v>
      </c>
      <c r="AF98" s="65">
        <f t="shared" si="286"/>
        <v>20600</v>
      </c>
      <c r="AG98" s="65">
        <f t="shared" si="286"/>
        <v>20600</v>
      </c>
      <c r="AH98" s="65">
        <f t="shared" si="286"/>
        <v>20600</v>
      </c>
      <c r="AI98" s="65">
        <f t="shared" si="286"/>
        <v>20600</v>
      </c>
      <c r="AJ98" s="65">
        <f t="shared" si="286"/>
        <v>20600</v>
      </c>
      <c r="AK98" s="65">
        <f t="shared" si="286"/>
        <v>20600</v>
      </c>
      <c r="AL98" s="65">
        <f t="shared" si="286"/>
        <v>20600</v>
      </c>
      <c r="AM98" s="65">
        <f>AL98</f>
        <v>20600</v>
      </c>
      <c r="AN98" s="65">
        <f>AM98</f>
        <v>20600</v>
      </c>
      <c r="AO98" s="337">
        <f>SUM(AC98:AN98)</f>
        <v>247200</v>
      </c>
      <c r="AP98" s="65">
        <f>AN98*1.05</f>
        <v>21630</v>
      </c>
      <c r="AQ98" s="65">
        <f t="shared" ref="AQ98:BA100" si="287">AP98</f>
        <v>21630</v>
      </c>
      <c r="AR98" s="65">
        <f t="shared" si="287"/>
        <v>21630</v>
      </c>
      <c r="AS98" s="65">
        <f t="shared" si="287"/>
        <v>21630</v>
      </c>
      <c r="AT98" s="65">
        <f t="shared" si="287"/>
        <v>21630</v>
      </c>
      <c r="AU98" s="65">
        <f t="shared" si="287"/>
        <v>21630</v>
      </c>
      <c r="AV98" s="65">
        <f t="shared" si="287"/>
        <v>21630</v>
      </c>
      <c r="AW98" s="65">
        <f t="shared" si="287"/>
        <v>21630</v>
      </c>
      <c r="AX98" s="65">
        <f t="shared" si="287"/>
        <v>21630</v>
      </c>
      <c r="AY98" s="65">
        <f t="shared" si="287"/>
        <v>21630</v>
      </c>
      <c r="AZ98" s="65">
        <f>AY98</f>
        <v>21630</v>
      </c>
      <c r="BA98" s="65">
        <f>AZ98</f>
        <v>21630</v>
      </c>
      <c r="BB98" s="337">
        <f>SUM(AP98:BA98)</f>
        <v>259560</v>
      </c>
      <c r="BC98" s="65">
        <f>BA98*1.05</f>
        <v>22711.5</v>
      </c>
      <c r="BD98" s="65">
        <f t="shared" ref="BD98:BN100" si="288">BC98</f>
        <v>22711.5</v>
      </c>
      <c r="BE98" s="65">
        <f t="shared" si="288"/>
        <v>22711.5</v>
      </c>
      <c r="BF98" s="65">
        <f t="shared" si="288"/>
        <v>22711.5</v>
      </c>
      <c r="BG98" s="65">
        <f t="shared" si="288"/>
        <v>22711.5</v>
      </c>
      <c r="BH98" s="65">
        <f t="shared" si="288"/>
        <v>22711.5</v>
      </c>
      <c r="BI98" s="65">
        <f t="shared" si="288"/>
        <v>22711.5</v>
      </c>
      <c r="BJ98" s="65">
        <f t="shared" si="288"/>
        <v>22711.5</v>
      </c>
      <c r="BK98" s="65">
        <f t="shared" si="288"/>
        <v>22711.5</v>
      </c>
      <c r="BL98" s="65">
        <f t="shared" si="288"/>
        <v>22711.5</v>
      </c>
      <c r="BM98" s="65">
        <f>BL98</f>
        <v>22711.5</v>
      </c>
      <c r="BN98" s="65">
        <f>BM98</f>
        <v>22711.5</v>
      </c>
      <c r="BO98" s="337">
        <f>SUM(BC98:BN98)</f>
        <v>272538</v>
      </c>
    </row>
    <row r="99" spans="1:143" s="24" customFormat="1" x14ac:dyDescent="0.2">
      <c r="A99" s="309">
        <v>2</v>
      </c>
      <c r="B99" s="54" t="str">
        <f>B69</f>
        <v>Chief Marketing Officer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339"/>
      <c r="P99" s="70"/>
      <c r="Q99" s="70"/>
      <c r="R99" s="70"/>
      <c r="S99" s="70"/>
      <c r="T99" s="70"/>
      <c r="U99" s="70"/>
      <c r="V99" s="65">
        <f>185000/12</f>
        <v>15416.666666666666</v>
      </c>
      <c r="W99" s="65">
        <f t="shared" si="285"/>
        <v>15416.666666666666</v>
      </c>
      <c r="X99" s="65">
        <f t="shared" si="285"/>
        <v>15416.666666666666</v>
      </c>
      <c r="Y99" s="65">
        <f t="shared" si="285"/>
        <v>15416.666666666666</v>
      </c>
      <c r="Z99" s="65">
        <f t="shared" si="285"/>
        <v>15416.666666666666</v>
      </c>
      <c r="AA99" s="65">
        <f t="shared" si="285"/>
        <v>15416.666666666666</v>
      </c>
      <c r="AB99" s="337">
        <f>SUM(P99:AA99)</f>
        <v>92500</v>
      </c>
      <c r="AC99" s="65">
        <f>AA99*(1+$C$4)</f>
        <v>15879.166666666666</v>
      </c>
      <c r="AD99" s="65">
        <f t="shared" si="286"/>
        <v>15879.166666666666</v>
      </c>
      <c r="AE99" s="65">
        <f t="shared" si="286"/>
        <v>15879.166666666666</v>
      </c>
      <c r="AF99" s="65">
        <f t="shared" si="286"/>
        <v>15879.166666666666</v>
      </c>
      <c r="AG99" s="65">
        <f t="shared" si="286"/>
        <v>15879.166666666666</v>
      </c>
      <c r="AH99" s="65">
        <f t="shared" si="286"/>
        <v>15879.166666666666</v>
      </c>
      <c r="AI99" s="65">
        <f t="shared" si="286"/>
        <v>15879.166666666666</v>
      </c>
      <c r="AJ99" s="65">
        <f t="shared" si="286"/>
        <v>15879.166666666666</v>
      </c>
      <c r="AK99" s="65">
        <f t="shared" si="286"/>
        <v>15879.166666666666</v>
      </c>
      <c r="AL99" s="65">
        <f t="shared" si="286"/>
        <v>15879.166666666666</v>
      </c>
      <c r="AM99" s="65">
        <f t="shared" si="286"/>
        <v>15879.166666666666</v>
      </c>
      <c r="AN99" s="65">
        <f t="shared" si="286"/>
        <v>15879.166666666666</v>
      </c>
      <c r="AO99" s="337">
        <f>SUM(AC99:AN99)</f>
        <v>190549.99999999997</v>
      </c>
      <c r="AP99" s="65">
        <f>AN99*1.05</f>
        <v>16673.125</v>
      </c>
      <c r="AQ99" s="65">
        <f t="shared" si="287"/>
        <v>16673.125</v>
      </c>
      <c r="AR99" s="65">
        <f t="shared" si="287"/>
        <v>16673.125</v>
      </c>
      <c r="AS99" s="65">
        <f t="shared" si="287"/>
        <v>16673.125</v>
      </c>
      <c r="AT99" s="65">
        <f t="shared" si="287"/>
        <v>16673.125</v>
      </c>
      <c r="AU99" s="65">
        <f t="shared" si="287"/>
        <v>16673.125</v>
      </c>
      <c r="AV99" s="65">
        <f t="shared" si="287"/>
        <v>16673.125</v>
      </c>
      <c r="AW99" s="65">
        <f t="shared" si="287"/>
        <v>16673.125</v>
      </c>
      <c r="AX99" s="65">
        <f t="shared" si="287"/>
        <v>16673.125</v>
      </c>
      <c r="AY99" s="65">
        <f t="shared" si="287"/>
        <v>16673.125</v>
      </c>
      <c r="AZ99" s="65">
        <f t="shared" si="287"/>
        <v>16673.125</v>
      </c>
      <c r="BA99" s="65">
        <f t="shared" si="287"/>
        <v>16673.125</v>
      </c>
      <c r="BB99" s="337">
        <f>SUM(AP99:BA99)</f>
        <v>200077.5</v>
      </c>
      <c r="BC99" s="65">
        <f>BA99*(1+$D$4)</f>
        <v>16673.125</v>
      </c>
      <c r="BD99" s="65">
        <f>BC99</f>
        <v>16673.125</v>
      </c>
      <c r="BE99" s="65">
        <f t="shared" si="288"/>
        <v>16673.125</v>
      </c>
      <c r="BF99" s="65">
        <f t="shared" si="288"/>
        <v>16673.125</v>
      </c>
      <c r="BG99" s="65">
        <f t="shared" si="288"/>
        <v>16673.125</v>
      </c>
      <c r="BH99" s="65">
        <f t="shared" si="288"/>
        <v>16673.125</v>
      </c>
      <c r="BI99" s="65">
        <f t="shared" si="288"/>
        <v>16673.125</v>
      </c>
      <c r="BJ99" s="65">
        <f t="shared" si="288"/>
        <v>16673.125</v>
      </c>
      <c r="BK99" s="65">
        <f t="shared" si="288"/>
        <v>16673.125</v>
      </c>
      <c r="BL99" s="65">
        <f t="shared" si="288"/>
        <v>16673.125</v>
      </c>
      <c r="BM99" s="65">
        <f t="shared" si="288"/>
        <v>16673.125</v>
      </c>
      <c r="BN99" s="65">
        <f t="shared" si="288"/>
        <v>16673.125</v>
      </c>
      <c r="BO99" s="337">
        <f>SUM(BC99:BN99)</f>
        <v>200077.5</v>
      </c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</row>
    <row r="100" spans="1:143" s="24" customFormat="1" x14ac:dyDescent="0.2">
      <c r="A100" s="309">
        <v>3</v>
      </c>
      <c r="B100" s="54" t="str">
        <f>B70</f>
        <v>Chief Financial Officer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339"/>
      <c r="P100" s="70"/>
      <c r="Q100" s="70"/>
      <c r="R100" s="70"/>
      <c r="S100" s="70"/>
      <c r="T100" s="70"/>
      <c r="U100" s="70"/>
      <c r="V100" s="65">
        <f>200000/12</f>
        <v>16666.666666666668</v>
      </c>
      <c r="W100" s="65">
        <f t="shared" si="285"/>
        <v>16666.666666666668</v>
      </c>
      <c r="X100" s="65">
        <f t="shared" si="285"/>
        <v>16666.666666666668</v>
      </c>
      <c r="Y100" s="65">
        <f t="shared" si="285"/>
        <v>16666.666666666668</v>
      </c>
      <c r="Z100" s="65">
        <f t="shared" si="285"/>
        <v>16666.666666666668</v>
      </c>
      <c r="AA100" s="65">
        <f t="shared" si="285"/>
        <v>16666.666666666668</v>
      </c>
      <c r="AB100" s="337">
        <f>SUM(P100:AA100)</f>
        <v>100000.00000000001</v>
      </c>
      <c r="AC100" s="65">
        <f>AA100*(1+$C$4)</f>
        <v>17166.666666666668</v>
      </c>
      <c r="AD100" s="65">
        <f t="shared" si="286"/>
        <v>17166.666666666668</v>
      </c>
      <c r="AE100" s="65">
        <f t="shared" si="286"/>
        <v>17166.666666666668</v>
      </c>
      <c r="AF100" s="65">
        <f t="shared" si="286"/>
        <v>17166.666666666668</v>
      </c>
      <c r="AG100" s="65">
        <f t="shared" si="286"/>
        <v>17166.666666666668</v>
      </c>
      <c r="AH100" s="65">
        <f t="shared" si="286"/>
        <v>17166.666666666668</v>
      </c>
      <c r="AI100" s="65">
        <f t="shared" si="286"/>
        <v>17166.666666666668</v>
      </c>
      <c r="AJ100" s="65">
        <f t="shared" si="286"/>
        <v>17166.666666666668</v>
      </c>
      <c r="AK100" s="65">
        <f t="shared" si="286"/>
        <v>17166.666666666668</v>
      </c>
      <c r="AL100" s="65">
        <f t="shared" si="286"/>
        <v>17166.666666666668</v>
      </c>
      <c r="AM100" s="65">
        <f t="shared" si="286"/>
        <v>17166.666666666668</v>
      </c>
      <c r="AN100" s="65">
        <f t="shared" si="286"/>
        <v>17166.666666666668</v>
      </c>
      <c r="AO100" s="337">
        <f>SUM(AC100:AN100)</f>
        <v>205999.99999999997</v>
      </c>
      <c r="AP100" s="65">
        <f>AN100*1.05</f>
        <v>18025.000000000004</v>
      </c>
      <c r="AQ100" s="65">
        <f t="shared" si="287"/>
        <v>18025.000000000004</v>
      </c>
      <c r="AR100" s="65">
        <f t="shared" si="287"/>
        <v>18025.000000000004</v>
      </c>
      <c r="AS100" s="65">
        <f t="shared" si="287"/>
        <v>18025.000000000004</v>
      </c>
      <c r="AT100" s="65">
        <f t="shared" si="287"/>
        <v>18025.000000000004</v>
      </c>
      <c r="AU100" s="65">
        <f t="shared" si="287"/>
        <v>18025.000000000004</v>
      </c>
      <c r="AV100" s="65">
        <f t="shared" si="287"/>
        <v>18025.000000000004</v>
      </c>
      <c r="AW100" s="65">
        <f t="shared" si="287"/>
        <v>18025.000000000004</v>
      </c>
      <c r="AX100" s="65">
        <f t="shared" si="287"/>
        <v>18025.000000000004</v>
      </c>
      <c r="AY100" s="65">
        <f t="shared" si="287"/>
        <v>18025.000000000004</v>
      </c>
      <c r="AZ100" s="65">
        <f t="shared" si="287"/>
        <v>18025.000000000004</v>
      </c>
      <c r="BA100" s="65">
        <f t="shared" si="287"/>
        <v>18025.000000000004</v>
      </c>
      <c r="BB100" s="337">
        <f>SUM(AP100:BA100)</f>
        <v>216300.00000000003</v>
      </c>
      <c r="BC100" s="65">
        <f>BA100*(1+$D$4)</f>
        <v>18025.000000000004</v>
      </c>
      <c r="BD100" s="65">
        <f>BC100</f>
        <v>18025.000000000004</v>
      </c>
      <c r="BE100" s="65">
        <f t="shared" si="288"/>
        <v>18025.000000000004</v>
      </c>
      <c r="BF100" s="65">
        <f t="shared" si="288"/>
        <v>18025.000000000004</v>
      </c>
      <c r="BG100" s="65">
        <f t="shared" si="288"/>
        <v>18025.000000000004</v>
      </c>
      <c r="BH100" s="65">
        <f t="shared" si="288"/>
        <v>18025.000000000004</v>
      </c>
      <c r="BI100" s="65">
        <f t="shared" si="288"/>
        <v>18025.000000000004</v>
      </c>
      <c r="BJ100" s="65">
        <f t="shared" si="288"/>
        <v>18025.000000000004</v>
      </c>
      <c r="BK100" s="65">
        <f t="shared" si="288"/>
        <v>18025.000000000004</v>
      </c>
      <c r="BL100" s="65">
        <f t="shared" si="288"/>
        <v>18025.000000000004</v>
      </c>
      <c r="BM100" s="65">
        <f t="shared" si="288"/>
        <v>18025.000000000004</v>
      </c>
      <c r="BN100" s="65">
        <f t="shared" si="288"/>
        <v>18025.000000000004</v>
      </c>
      <c r="BO100" s="337">
        <f>SUM(BC100:BN100)</f>
        <v>216300.00000000003</v>
      </c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</row>
    <row r="101" spans="1:143" s="24" customFormat="1" x14ac:dyDescent="0.2">
      <c r="A101" s="66"/>
      <c r="B101" s="60"/>
      <c r="C101" s="65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33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33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33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33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337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</row>
    <row r="102" spans="1:143" x14ac:dyDescent="0.2">
      <c r="A102" s="42" t="s">
        <v>105</v>
      </c>
      <c r="C102" s="67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337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337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337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337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337"/>
    </row>
    <row r="103" spans="1:143" s="24" customFormat="1" x14ac:dyDescent="0.2">
      <c r="A103" s="310">
        <v>4</v>
      </c>
      <c r="B103" s="54" t="str">
        <f>B74</f>
        <v>Administrative Assistant</v>
      </c>
      <c r="C103" s="65">
        <f>45000/12</f>
        <v>3750</v>
      </c>
      <c r="D103" s="65">
        <f>C103</f>
        <v>3750</v>
      </c>
      <c r="E103" s="65">
        <f t="shared" ref="E103:N103" si="289">D103</f>
        <v>3750</v>
      </c>
      <c r="F103" s="65">
        <f t="shared" si="289"/>
        <v>3750</v>
      </c>
      <c r="G103" s="65">
        <f t="shared" si="289"/>
        <v>3750</v>
      </c>
      <c r="H103" s="65">
        <f t="shared" si="289"/>
        <v>3750</v>
      </c>
      <c r="I103" s="65">
        <f t="shared" si="289"/>
        <v>3750</v>
      </c>
      <c r="J103" s="65">
        <f t="shared" si="289"/>
        <v>3750</v>
      </c>
      <c r="K103" s="65">
        <f t="shared" si="289"/>
        <v>3750</v>
      </c>
      <c r="L103" s="65">
        <f t="shared" si="289"/>
        <v>3750</v>
      </c>
      <c r="M103" s="65">
        <f t="shared" si="289"/>
        <v>3750</v>
      </c>
      <c r="N103" s="65">
        <f t="shared" si="289"/>
        <v>3750</v>
      </c>
      <c r="O103" s="337">
        <f>SUM(C103:N103)</f>
        <v>45000</v>
      </c>
      <c r="P103" s="65">
        <f>N103*(1+$C$4)</f>
        <v>3862.5</v>
      </c>
      <c r="Q103" s="65">
        <f>P103</f>
        <v>3862.5</v>
      </c>
      <c r="R103" s="65">
        <f t="shared" ref="R103:U103" si="290">Q103</f>
        <v>3862.5</v>
      </c>
      <c r="S103" s="65">
        <f t="shared" si="290"/>
        <v>3862.5</v>
      </c>
      <c r="T103" s="65">
        <f t="shared" si="290"/>
        <v>3862.5</v>
      </c>
      <c r="U103" s="65">
        <f t="shared" si="290"/>
        <v>3862.5</v>
      </c>
      <c r="V103" s="65">
        <f>45000/12</f>
        <v>3750</v>
      </c>
      <c r="W103" s="65">
        <f t="shared" ref="W103:AA104" si="291">V103</f>
        <v>3750</v>
      </c>
      <c r="X103" s="65">
        <f t="shared" si="291"/>
        <v>3750</v>
      </c>
      <c r="Y103" s="65">
        <f t="shared" si="291"/>
        <v>3750</v>
      </c>
      <c r="Z103" s="65">
        <f t="shared" si="291"/>
        <v>3750</v>
      </c>
      <c r="AA103" s="65">
        <f t="shared" si="291"/>
        <v>3750</v>
      </c>
      <c r="AB103" s="337">
        <f t="shared" ref="AB103" si="292">SUM(P103:AA103)</f>
        <v>45675</v>
      </c>
      <c r="AC103" s="65">
        <f>AA103*(1+$C$4)</f>
        <v>3862.5</v>
      </c>
      <c r="AD103" s="65">
        <f t="shared" ref="AD103" si="293">AC103</f>
        <v>3862.5</v>
      </c>
      <c r="AE103" s="65">
        <f t="shared" ref="AE103" si="294">AD103</f>
        <v>3862.5</v>
      </c>
      <c r="AF103" s="65">
        <f t="shared" ref="AF103" si="295">AE103</f>
        <v>3862.5</v>
      </c>
      <c r="AG103" s="65">
        <f t="shared" ref="AG103" si="296">AF103</f>
        <v>3862.5</v>
      </c>
      <c r="AH103" s="65">
        <f t="shared" ref="AH103" si="297">AG103</f>
        <v>3862.5</v>
      </c>
      <c r="AI103" s="65">
        <f t="shared" ref="AI103" si="298">AH103</f>
        <v>3862.5</v>
      </c>
      <c r="AJ103" s="65">
        <f t="shared" ref="AJ103" si="299">AI103</f>
        <v>3862.5</v>
      </c>
      <c r="AK103" s="65">
        <f t="shared" ref="AK103" si="300">AJ103</f>
        <v>3862.5</v>
      </c>
      <c r="AL103" s="65">
        <f t="shared" ref="AL103" si="301">AK103</f>
        <v>3862.5</v>
      </c>
      <c r="AM103" s="65">
        <f t="shared" ref="AM103" si="302">AL103</f>
        <v>3862.5</v>
      </c>
      <c r="AN103" s="65">
        <f t="shared" ref="AN103" si="303">AM103</f>
        <v>3862.5</v>
      </c>
      <c r="AO103" s="337">
        <f t="shared" ref="AO103" si="304">SUM(AC103:AN103)</f>
        <v>46350</v>
      </c>
      <c r="AP103" s="65">
        <f>AN103*(1+$C$4)</f>
        <v>3978.375</v>
      </c>
      <c r="AQ103" s="65">
        <f t="shared" ref="AQ103" si="305">AP103</f>
        <v>3978.375</v>
      </c>
      <c r="AR103" s="65">
        <f t="shared" ref="AR103" si="306">AQ103</f>
        <v>3978.375</v>
      </c>
      <c r="AS103" s="65">
        <f t="shared" ref="AS103" si="307">AR103</f>
        <v>3978.375</v>
      </c>
      <c r="AT103" s="65">
        <f t="shared" ref="AT103" si="308">AS103</f>
        <v>3978.375</v>
      </c>
      <c r="AU103" s="65">
        <f t="shared" ref="AU103" si="309">AT103</f>
        <v>3978.375</v>
      </c>
      <c r="AV103" s="65">
        <f t="shared" ref="AV103" si="310">AU103</f>
        <v>3978.375</v>
      </c>
      <c r="AW103" s="65">
        <f t="shared" ref="AW103" si="311">AV103</f>
        <v>3978.375</v>
      </c>
      <c r="AX103" s="65">
        <f t="shared" ref="AX103" si="312">AW103</f>
        <v>3978.375</v>
      </c>
      <c r="AY103" s="65">
        <f t="shared" ref="AY103" si="313">AX103</f>
        <v>3978.375</v>
      </c>
      <c r="AZ103" s="65">
        <f t="shared" ref="AZ103" si="314">AY103</f>
        <v>3978.375</v>
      </c>
      <c r="BA103" s="65">
        <f t="shared" ref="BA103" si="315">AZ103</f>
        <v>3978.375</v>
      </c>
      <c r="BB103" s="337">
        <f t="shared" ref="BB103" si="316">SUM(AP103:BA103)</f>
        <v>47740.5</v>
      </c>
      <c r="BC103" s="65">
        <f>BA103*(1+$C$4)</f>
        <v>4097.7262499999997</v>
      </c>
      <c r="BD103" s="65">
        <f t="shared" ref="BD103" si="317">BC103</f>
        <v>4097.7262499999997</v>
      </c>
      <c r="BE103" s="65">
        <f t="shared" ref="BE103" si="318">BD103</f>
        <v>4097.7262499999997</v>
      </c>
      <c r="BF103" s="65">
        <f t="shared" ref="BF103" si="319">BE103</f>
        <v>4097.7262499999997</v>
      </c>
      <c r="BG103" s="65">
        <f t="shared" ref="BG103" si="320">BF103</f>
        <v>4097.7262499999997</v>
      </c>
      <c r="BH103" s="65">
        <f t="shared" ref="BH103" si="321">BG103</f>
        <v>4097.7262499999997</v>
      </c>
      <c r="BI103" s="65">
        <f t="shared" ref="BI103" si="322">BH103</f>
        <v>4097.7262499999997</v>
      </c>
      <c r="BJ103" s="65">
        <f t="shared" ref="BJ103" si="323">BI103</f>
        <v>4097.7262499999997</v>
      </c>
      <c r="BK103" s="65">
        <f t="shared" ref="BK103" si="324">BJ103</f>
        <v>4097.7262499999997</v>
      </c>
      <c r="BL103" s="65">
        <f t="shared" ref="BL103" si="325">BK103</f>
        <v>4097.7262499999997</v>
      </c>
      <c r="BM103" s="65">
        <f t="shared" ref="BM103" si="326">BL103</f>
        <v>4097.7262499999997</v>
      </c>
      <c r="BN103" s="65">
        <f t="shared" ref="BN103" si="327">BM103</f>
        <v>4097.7262499999997</v>
      </c>
      <c r="BO103" s="337">
        <f t="shared" ref="BO103" si="328">SUM(BC103:BN103)</f>
        <v>49172.714999999997</v>
      </c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</row>
    <row r="104" spans="1:143" s="24" customFormat="1" x14ac:dyDescent="0.2">
      <c r="A104" s="310">
        <v>5</v>
      </c>
      <c r="B104" s="54" t="str">
        <f>B75</f>
        <v>Food Packer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339"/>
      <c r="P104" s="70"/>
      <c r="Q104" s="70"/>
      <c r="R104" s="70"/>
      <c r="S104" s="70"/>
      <c r="T104" s="70"/>
      <c r="U104" s="70"/>
      <c r="V104" s="65">
        <f>42500/12</f>
        <v>3541.6666666666665</v>
      </c>
      <c r="W104" s="65">
        <f t="shared" si="291"/>
        <v>3541.6666666666665</v>
      </c>
      <c r="X104" s="65">
        <f t="shared" si="291"/>
        <v>3541.6666666666665</v>
      </c>
      <c r="Y104" s="65">
        <f t="shared" si="291"/>
        <v>3541.6666666666665</v>
      </c>
      <c r="Z104" s="65">
        <f t="shared" si="291"/>
        <v>3541.6666666666665</v>
      </c>
      <c r="AA104" s="65">
        <f t="shared" si="291"/>
        <v>3541.6666666666665</v>
      </c>
      <c r="AB104" s="337">
        <f t="shared" ref="AB104" si="329">SUM(P104:AA104)</f>
        <v>21250</v>
      </c>
      <c r="AC104" s="65">
        <f>AA104*(1+$C$4)</f>
        <v>3647.9166666666665</v>
      </c>
      <c r="AD104" s="65">
        <f t="shared" ref="AD104" si="330">AC104</f>
        <v>3647.9166666666665</v>
      </c>
      <c r="AE104" s="65">
        <f t="shared" ref="AE104" si="331">AD104</f>
        <v>3647.9166666666665</v>
      </c>
      <c r="AF104" s="65">
        <f t="shared" ref="AF104" si="332">AE104</f>
        <v>3647.9166666666665</v>
      </c>
      <c r="AG104" s="65">
        <f t="shared" ref="AG104" si="333">AF104</f>
        <v>3647.9166666666665</v>
      </c>
      <c r="AH104" s="65">
        <f t="shared" ref="AH104" si="334">AG104</f>
        <v>3647.9166666666665</v>
      </c>
      <c r="AI104" s="65">
        <f t="shared" ref="AI104" si="335">AH104</f>
        <v>3647.9166666666665</v>
      </c>
      <c r="AJ104" s="65">
        <f t="shared" ref="AJ104" si="336">AI104</f>
        <v>3647.9166666666665</v>
      </c>
      <c r="AK104" s="65">
        <f t="shared" ref="AK104" si="337">AJ104</f>
        <v>3647.9166666666665</v>
      </c>
      <c r="AL104" s="65">
        <f t="shared" ref="AL104" si="338">AK104</f>
        <v>3647.9166666666665</v>
      </c>
      <c r="AM104" s="65">
        <f t="shared" ref="AM104" si="339">AL104</f>
        <v>3647.9166666666665</v>
      </c>
      <c r="AN104" s="65">
        <f t="shared" ref="AN104" si="340">AM104</f>
        <v>3647.9166666666665</v>
      </c>
      <c r="AO104" s="337">
        <f t="shared" ref="AO104" si="341">SUM(AC104:AN104)</f>
        <v>43774.999999999993</v>
      </c>
      <c r="AP104" s="65">
        <f>AN104*(1+$C$4)</f>
        <v>3757.3541666666665</v>
      </c>
      <c r="AQ104" s="65">
        <f t="shared" ref="AQ104" si="342">AP104</f>
        <v>3757.3541666666665</v>
      </c>
      <c r="AR104" s="65">
        <f t="shared" ref="AR104" si="343">AQ104</f>
        <v>3757.3541666666665</v>
      </c>
      <c r="AS104" s="65">
        <f t="shared" ref="AS104" si="344">AR104</f>
        <v>3757.3541666666665</v>
      </c>
      <c r="AT104" s="65">
        <f t="shared" ref="AT104" si="345">AS104</f>
        <v>3757.3541666666665</v>
      </c>
      <c r="AU104" s="65">
        <f t="shared" ref="AU104" si="346">AT104</f>
        <v>3757.3541666666665</v>
      </c>
      <c r="AV104" s="65">
        <f t="shared" ref="AV104" si="347">AU104</f>
        <v>3757.3541666666665</v>
      </c>
      <c r="AW104" s="65">
        <f t="shared" ref="AW104" si="348">AV104</f>
        <v>3757.3541666666665</v>
      </c>
      <c r="AX104" s="65">
        <f t="shared" ref="AX104" si="349">AW104</f>
        <v>3757.3541666666665</v>
      </c>
      <c r="AY104" s="65">
        <f t="shared" ref="AY104" si="350">AX104</f>
        <v>3757.3541666666665</v>
      </c>
      <c r="AZ104" s="65">
        <f t="shared" ref="AZ104" si="351">AY104</f>
        <v>3757.3541666666665</v>
      </c>
      <c r="BA104" s="65">
        <f t="shared" ref="BA104" si="352">AZ104</f>
        <v>3757.3541666666665</v>
      </c>
      <c r="BB104" s="337">
        <f t="shared" ref="BB104" si="353">SUM(AP104:BA104)</f>
        <v>45088.249999999993</v>
      </c>
      <c r="BC104" s="65">
        <f>BA104*(1+$C$4)</f>
        <v>3870.0747916666664</v>
      </c>
      <c r="BD104" s="65">
        <f t="shared" ref="BD104" si="354">BC104</f>
        <v>3870.0747916666664</v>
      </c>
      <c r="BE104" s="65">
        <f t="shared" ref="BE104" si="355">BD104</f>
        <v>3870.0747916666664</v>
      </c>
      <c r="BF104" s="65">
        <f t="shared" ref="BF104" si="356">BE104</f>
        <v>3870.0747916666664</v>
      </c>
      <c r="BG104" s="65">
        <f t="shared" ref="BG104" si="357">BF104</f>
        <v>3870.0747916666664</v>
      </c>
      <c r="BH104" s="65">
        <f t="shared" ref="BH104" si="358">BG104</f>
        <v>3870.0747916666664</v>
      </c>
      <c r="BI104" s="65">
        <f t="shared" ref="BI104" si="359">BH104</f>
        <v>3870.0747916666664</v>
      </c>
      <c r="BJ104" s="65">
        <f t="shared" ref="BJ104" si="360">BI104</f>
        <v>3870.0747916666664</v>
      </c>
      <c r="BK104" s="65">
        <f t="shared" ref="BK104" si="361">BJ104</f>
        <v>3870.0747916666664</v>
      </c>
      <c r="BL104" s="65">
        <f t="shared" ref="BL104" si="362">BK104</f>
        <v>3870.0747916666664</v>
      </c>
      <c r="BM104" s="65">
        <f t="shared" ref="BM104" si="363">BL104</f>
        <v>3870.0747916666664</v>
      </c>
      <c r="BN104" s="65">
        <f t="shared" ref="BN104" si="364">BM104</f>
        <v>3870.0747916666664</v>
      </c>
      <c r="BO104" s="337">
        <f t="shared" ref="BO104" si="365">SUM(BC104:BN104)</f>
        <v>46440.897499999999</v>
      </c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</row>
    <row r="105" spans="1:143" s="24" customFormat="1" x14ac:dyDescent="0.2">
      <c r="A105" s="68"/>
      <c r="B105" s="42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337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337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337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337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337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</row>
    <row r="106" spans="1:143" ht="12" customHeight="1" x14ac:dyDescent="0.2">
      <c r="A106" s="31" t="s">
        <v>69</v>
      </c>
      <c r="C106" s="67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337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337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337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337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337"/>
    </row>
    <row r="107" spans="1:143" s="24" customFormat="1" x14ac:dyDescent="0.2">
      <c r="A107" s="310">
        <v>6</v>
      </c>
      <c r="B107" s="26" t="str">
        <f>B79</f>
        <v>Sales Manager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339"/>
      <c r="P107" s="70"/>
      <c r="Q107" s="70"/>
      <c r="R107" s="70"/>
      <c r="S107" s="70"/>
      <c r="T107" s="70"/>
      <c r="U107" s="70"/>
      <c r="V107" s="65">
        <f>75000/12</f>
        <v>6250</v>
      </c>
      <c r="W107" s="65">
        <f t="shared" ref="Q107:AA109" si="366">V107</f>
        <v>6250</v>
      </c>
      <c r="X107" s="65">
        <f t="shared" si="366"/>
        <v>6250</v>
      </c>
      <c r="Y107" s="65">
        <f t="shared" si="366"/>
        <v>6250</v>
      </c>
      <c r="Z107" s="65">
        <f t="shared" si="366"/>
        <v>6250</v>
      </c>
      <c r="AA107" s="65">
        <f t="shared" si="366"/>
        <v>6250</v>
      </c>
      <c r="AB107" s="337">
        <f>SUM(P107:AA107)</f>
        <v>37500</v>
      </c>
      <c r="AC107" s="65">
        <f>AA107*1.05</f>
        <v>6562.5</v>
      </c>
      <c r="AD107" s="65">
        <f t="shared" ref="AD107:AN109" si="367">AC107</f>
        <v>6562.5</v>
      </c>
      <c r="AE107" s="65">
        <f t="shared" si="367"/>
        <v>6562.5</v>
      </c>
      <c r="AF107" s="65">
        <f t="shared" si="367"/>
        <v>6562.5</v>
      </c>
      <c r="AG107" s="65">
        <f t="shared" si="367"/>
        <v>6562.5</v>
      </c>
      <c r="AH107" s="65">
        <f t="shared" si="367"/>
        <v>6562.5</v>
      </c>
      <c r="AI107" s="65">
        <f t="shared" si="367"/>
        <v>6562.5</v>
      </c>
      <c r="AJ107" s="65">
        <f t="shared" si="367"/>
        <v>6562.5</v>
      </c>
      <c r="AK107" s="65">
        <f t="shared" si="367"/>
        <v>6562.5</v>
      </c>
      <c r="AL107" s="65">
        <f t="shared" si="367"/>
        <v>6562.5</v>
      </c>
      <c r="AM107" s="65">
        <f t="shared" si="367"/>
        <v>6562.5</v>
      </c>
      <c r="AN107" s="65">
        <f t="shared" si="367"/>
        <v>6562.5</v>
      </c>
      <c r="AO107" s="337">
        <f>SUM(AC107:AN107)</f>
        <v>78750</v>
      </c>
      <c r="AP107" s="65">
        <f>AN107*1.05</f>
        <v>6890.625</v>
      </c>
      <c r="AQ107" s="65">
        <f t="shared" ref="AQ107:BA109" si="368">AP107</f>
        <v>6890.625</v>
      </c>
      <c r="AR107" s="65">
        <f t="shared" si="368"/>
        <v>6890.625</v>
      </c>
      <c r="AS107" s="65">
        <f t="shared" si="368"/>
        <v>6890.625</v>
      </c>
      <c r="AT107" s="65">
        <f t="shared" si="368"/>
        <v>6890.625</v>
      </c>
      <c r="AU107" s="65">
        <f t="shared" si="368"/>
        <v>6890.625</v>
      </c>
      <c r="AV107" s="65">
        <f t="shared" si="368"/>
        <v>6890.625</v>
      </c>
      <c r="AW107" s="65">
        <f t="shared" si="368"/>
        <v>6890.625</v>
      </c>
      <c r="AX107" s="65">
        <f t="shared" si="368"/>
        <v>6890.625</v>
      </c>
      <c r="AY107" s="65">
        <f t="shared" si="368"/>
        <v>6890.625</v>
      </c>
      <c r="AZ107" s="65">
        <f t="shared" si="368"/>
        <v>6890.625</v>
      </c>
      <c r="BA107" s="65">
        <f t="shared" si="368"/>
        <v>6890.625</v>
      </c>
      <c r="BB107" s="337">
        <f>SUM(AP107:BA107)</f>
        <v>82687.5</v>
      </c>
      <c r="BC107" s="65">
        <f>BA107*1.05</f>
        <v>7235.15625</v>
      </c>
      <c r="BD107" s="65">
        <f t="shared" ref="BD107:BN109" si="369">BC107</f>
        <v>7235.15625</v>
      </c>
      <c r="BE107" s="65">
        <f t="shared" si="369"/>
        <v>7235.15625</v>
      </c>
      <c r="BF107" s="65">
        <f t="shared" si="369"/>
        <v>7235.15625</v>
      </c>
      <c r="BG107" s="65">
        <f t="shared" si="369"/>
        <v>7235.15625</v>
      </c>
      <c r="BH107" s="65">
        <f t="shared" si="369"/>
        <v>7235.15625</v>
      </c>
      <c r="BI107" s="65">
        <f t="shared" si="369"/>
        <v>7235.15625</v>
      </c>
      <c r="BJ107" s="65">
        <f t="shared" si="369"/>
        <v>7235.15625</v>
      </c>
      <c r="BK107" s="65">
        <f t="shared" si="369"/>
        <v>7235.15625</v>
      </c>
      <c r="BL107" s="65">
        <f t="shared" si="369"/>
        <v>7235.15625</v>
      </c>
      <c r="BM107" s="65">
        <f t="shared" si="369"/>
        <v>7235.15625</v>
      </c>
      <c r="BN107" s="65">
        <f t="shared" si="369"/>
        <v>7235.15625</v>
      </c>
      <c r="BO107" s="337">
        <f>SUM(BC107:BN107)</f>
        <v>86821.875</v>
      </c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</row>
    <row r="108" spans="1:143" s="24" customFormat="1" x14ac:dyDescent="0.2">
      <c r="A108" s="310">
        <v>7</v>
      </c>
      <c r="B108" s="26" t="s">
        <v>213</v>
      </c>
      <c r="C108" s="65">
        <f>65000/12</f>
        <v>5416.666666666667</v>
      </c>
      <c r="D108" s="65">
        <f t="shared" ref="D108:N108" si="370">C108</f>
        <v>5416.666666666667</v>
      </c>
      <c r="E108" s="65">
        <f t="shared" si="370"/>
        <v>5416.666666666667</v>
      </c>
      <c r="F108" s="65">
        <f t="shared" si="370"/>
        <v>5416.666666666667</v>
      </c>
      <c r="G108" s="65">
        <f t="shared" si="370"/>
        <v>5416.666666666667</v>
      </c>
      <c r="H108" s="65">
        <f t="shared" si="370"/>
        <v>5416.666666666667</v>
      </c>
      <c r="I108" s="65">
        <f t="shared" si="370"/>
        <v>5416.666666666667</v>
      </c>
      <c r="J108" s="65">
        <f t="shared" si="370"/>
        <v>5416.666666666667</v>
      </c>
      <c r="K108" s="65">
        <f t="shared" si="370"/>
        <v>5416.666666666667</v>
      </c>
      <c r="L108" s="65">
        <f t="shared" si="370"/>
        <v>5416.666666666667</v>
      </c>
      <c r="M108" s="65">
        <f t="shared" si="370"/>
        <v>5416.666666666667</v>
      </c>
      <c r="N108" s="65">
        <f t="shared" si="370"/>
        <v>5416.666666666667</v>
      </c>
      <c r="O108" s="337">
        <f>SUM(C108:N108)</f>
        <v>64999.999999999993</v>
      </c>
      <c r="P108" s="65">
        <f>N108*(1+$C$4)</f>
        <v>5579.166666666667</v>
      </c>
      <c r="Q108" s="65">
        <f t="shared" si="366"/>
        <v>5579.166666666667</v>
      </c>
      <c r="R108" s="65">
        <f t="shared" si="366"/>
        <v>5579.166666666667</v>
      </c>
      <c r="S108" s="65">
        <f t="shared" si="366"/>
        <v>5579.166666666667</v>
      </c>
      <c r="T108" s="65">
        <f t="shared" si="366"/>
        <v>5579.166666666667</v>
      </c>
      <c r="U108" s="65">
        <f t="shared" si="366"/>
        <v>5579.166666666667</v>
      </c>
      <c r="V108" s="65">
        <f t="shared" si="366"/>
        <v>5579.166666666667</v>
      </c>
      <c r="W108" s="65">
        <f t="shared" si="366"/>
        <v>5579.166666666667</v>
      </c>
      <c r="X108" s="65">
        <f t="shared" si="366"/>
        <v>5579.166666666667</v>
      </c>
      <c r="Y108" s="65">
        <f t="shared" si="366"/>
        <v>5579.166666666667</v>
      </c>
      <c r="Z108" s="65">
        <f t="shared" si="366"/>
        <v>5579.166666666667</v>
      </c>
      <c r="AA108" s="65">
        <f t="shared" si="366"/>
        <v>5579.166666666667</v>
      </c>
      <c r="AB108" s="337">
        <f>SUM(P108:AA108)</f>
        <v>66949.999999999985</v>
      </c>
      <c r="AC108" s="65">
        <f>AA108*1.05</f>
        <v>5858.1250000000009</v>
      </c>
      <c r="AD108" s="65">
        <f t="shared" si="367"/>
        <v>5858.1250000000009</v>
      </c>
      <c r="AE108" s="65">
        <f t="shared" si="367"/>
        <v>5858.1250000000009</v>
      </c>
      <c r="AF108" s="65">
        <f t="shared" si="367"/>
        <v>5858.1250000000009</v>
      </c>
      <c r="AG108" s="65">
        <f t="shared" si="367"/>
        <v>5858.1250000000009</v>
      </c>
      <c r="AH108" s="65">
        <f t="shared" si="367"/>
        <v>5858.1250000000009</v>
      </c>
      <c r="AI108" s="65">
        <f t="shared" si="367"/>
        <v>5858.1250000000009</v>
      </c>
      <c r="AJ108" s="65">
        <f t="shared" si="367"/>
        <v>5858.1250000000009</v>
      </c>
      <c r="AK108" s="65">
        <f t="shared" si="367"/>
        <v>5858.1250000000009</v>
      </c>
      <c r="AL108" s="65">
        <f t="shared" si="367"/>
        <v>5858.1250000000009</v>
      </c>
      <c r="AM108" s="65">
        <f t="shared" si="367"/>
        <v>5858.1250000000009</v>
      </c>
      <c r="AN108" s="65">
        <f t="shared" si="367"/>
        <v>5858.1250000000009</v>
      </c>
      <c r="AO108" s="337">
        <f>SUM(AC108:AN108)</f>
        <v>70297.500000000015</v>
      </c>
      <c r="AP108" s="65">
        <f>AN108*1.05</f>
        <v>6151.0312500000009</v>
      </c>
      <c r="AQ108" s="65">
        <f t="shared" si="368"/>
        <v>6151.0312500000009</v>
      </c>
      <c r="AR108" s="65">
        <f t="shared" si="368"/>
        <v>6151.0312500000009</v>
      </c>
      <c r="AS108" s="65">
        <f t="shared" si="368"/>
        <v>6151.0312500000009</v>
      </c>
      <c r="AT108" s="65">
        <f t="shared" si="368"/>
        <v>6151.0312500000009</v>
      </c>
      <c r="AU108" s="65">
        <f t="shared" si="368"/>
        <v>6151.0312500000009</v>
      </c>
      <c r="AV108" s="65">
        <f t="shared" si="368"/>
        <v>6151.0312500000009</v>
      </c>
      <c r="AW108" s="65">
        <f t="shared" si="368"/>
        <v>6151.0312500000009</v>
      </c>
      <c r="AX108" s="65">
        <f t="shared" si="368"/>
        <v>6151.0312500000009</v>
      </c>
      <c r="AY108" s="65">
        <f t="shared" si="368"/>
        <v>6151.0312500000009</v>
      </c>
      <c r="AZ108" s="65">
        <f t="shared" si="368"/>
        <v>6151.0312500000009</v>
      </c>
      <c r="BA108" s="65">
        <f t="shared" si="368"/>
        <v>6151.0312500000009</v>
      </c>
      <c r="BB108" s="337">
        <f>SUM(AP108:BA108)</f>
        <v>73812.375000000015</v>
      </c>
      <c r="BC108" s="65">
        <f>BA108*1.05</f>
        <v>6458.5828125000016</v>
      </c>
      <c r="BD108" s="65">
        <f t="shared" si="369"/>
        <v>6458.5828125000016</v>
      </c>
      <c r="BE108" s="65">
        <f t="shared" si="369"/>
        <v>6458.5828125000016</v>
      </c>
      <c r="BF108" s="65">
        <f t="shared" si="369"/>
        <v>6458.5828125000016</v>
      </c>
      <c r="BG108" s="65">
        <f t="shared" si="369"/>
        <v>6458.5828125000016</v>
      </c>
      <c r="BH108" s="65">
        <f t="shared" si="369"/>
        <v>6458.5828125000016</v>
      </c>
      <c r="BI108" s="65">
        <f t="shared" si="369"/>
        <v>6458.5828125000016</v>
      </c>
      <c r="BJ108" s="65">
        <f t="shared" si="369"/>
        <v>6458.5828125000016</v>
      </c>
      <c r="BK108" s="65">
        <f t="shared" si="369"/>
        <v>6458.5828125000016</v>
      </c>
      <c r="BL108" s="65">
        <f t="shared" si="369"/>
        <v>6458.5828125000016</v>
      </c>
      <c r="BM108" s="65">
        <f t="shared" si="369"/>
        <v>6458.5828125000016</v>
      </c>
      <c r="BN108" s="65">
        <f t="shared" si="369"/>
        <v>6458.5828125000016</v>
      </c>
      <c r="BO108" s="337">
        <f>SUM(BC108:BN108)</f>
        <v>77502.993750000023</v>
      </c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</row>
    <row r="109" spans="1:143" s="24" customFormat="1" x14ac:dyDescent="0.2">
      <c r="A109" s="310">
        <v>8</v>
      </c>
      <c r="B109" s="26" t="str">
        <f>B81</f>
        <v>Marketing Assistant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339"/>
      <c r="P109" s="70"/>
      <c r="Q109" s="70"/>
      <c r="R109" s="70"/>
      <c r="S109" s="70"/>
      <c r="T109" s="70"/>
      <c r="U109" s="70"/>
      <c r="V109" s="65">
        <v>4250</v>
      </c>
      <c r="W109" s="65">
        <f t="shared" si="366"/>
        <v>4250</v>
      </c>
      <c r="X109" s="65">
        <f t="shared" si="366"/>
        <v>4250</v>
      </c>
      <c r="Y109" s="65">
        <f t="shared" si="366"/>
        <v>4250</v>
      </c>
      <c r="Z109" s="65">
        <f t="shared" si="366"/>
        <v>4250</v>
      </c>
      <c r="AA109" s="65">
        <f t="shared" si="366"/>
        <v>4250</v>
      </c>
      <c r="AB109" s="337">
        <f>SUM(P109:AA109)</f>
        <v>25500</v>
      </c>
      <c r="AC109" s="65">
        <f>AA109*1.05</f>
        <v>4462.5</v>
      </c>
      <c r="AD109" s="65">
        <f t="shared" si="367"/>
        <v>4462.5</v>
      </c>
      <c r="AE109" s="65">
        <f t="shared" si="367"/>
        <v>4462.5</v>
      </c>
      <c r="AF109" s="65">
        <f t="shared" si="367"/>
        <v>4462.5</v>
      </c>
      <c r="AG109" s="65">
        <f t="shared" si="367"/>
        <v>4462.5</v>
      </c>
      <c r="AH109" s="65">
        <f t="shared" si="367"/>
        <v>4462.5</v>
      </c>
      <c r="AI109" s="65">
        <f t="shared" si="367"/>
        <v>4462.5</v>
      </c>
      <c r="AJ109" s="65">
        <f t="shared" si="367"/>
        <v>4462.5</v>
      </c>
      <c r="AK109" s="65">
        <f t="shared" si="367"/>
        <v>4462.5</v>
      </c>
      <c r="AL109" s="65">
        <f t="shared" si="367"/>
        <v>4462.5</v>
      </c>
      <c r="AM109" s="65">
        <f t="shared" si="367"/>
        <v>4462.5</v>
      </c>
      <c r="AN109" s="65">
        <f t="shared" si="367"/>
        <v>4462.5</v>
      </c>
      <c r="AO109" s="337">
        <f>SUM(AC109:AN109)</f>
        <v>53550</v>
      </c>
      <c r="AP109" s="65">
        <f>AN109*1.05</f>
        <v>4685.625</v>
      </c>
      <c r="AQ109" s="65">
        <f t="shared" si="368"/>
        <v>4685.625</v>
      </c>
      <c r="AR109" s="65">
        <f t="shared" si="368"/>
        <v>4685.625</v>
      </c>
      <c r="AS109" s="65">
        <f t="shared" si="368"/>
        <v>4685.625</v>
      </c>
      <c r="AT109" s="65">
        <f t="shared" si="368"/>
        <v>4685.625</v>
      </c>
      <c r="AU109" s="65">
        <f t="shared" si="368"/>
        <v>4685.625</v>
      </c>
      <c r="AV109" s="65">
        <f t="shared" si="368"/>
        <v>4685.625</v>
      </c>
      <c r="AW109" s="65">
        <f t="shared" si="368"/>
        <v>4685.625</v>
      </c>
      <c r="AX109" s="65">
        <f t="shared" si="368"/>
        <v>4685.625</v>
      </c>
      <c r="AY109" s="65">
        <f t="shared" si="368"/>
        <v>4685.625</v>
      </c>
      <c r="AZ109" s="65">
        <f t="shared" si="368"/>
        <v>4685.625</v>
      </c>
      <c r="BA109" s="65">
        <f t="shared" si="368"/>
        <v>4685.625</v>
      </c>
      <c r="BB109" s="337">
        <f>SUM(AP109:BA109)</f>
        <v>56227.5</v>
      </c>
      <c r="BC109" s="65">
        <f>BA109*1.05</f>
        <v>4919.90625</v>
      </c>
      <c r="BD109" s="65">
        <f t="shared" si="369"/>
        <v>4919.90625</v>
      </c>
      <c r="BE109" s="65">
        <f t="shared" si="369"/>
        <v>4919.90625</v>
      </c>
      <c r="BF109" s="65">
        <f t="shared" si="369"/>
        <v>4919.90625</v>
      </c>
      <c r="BG109" s="65">
        <f t="shared" si="369"/>
        <v>4919.90625</v>
      </c>
      <c r="BH109" s="65">
        <f t="shared" si="369"/>
        <v>4919.90625</v>
      </c>
      <c r="BI109" s="65">
        <f t="shared" si="369"/>
        <v>4919.90625</v>
      </c>
      <c r="BJ109" s="65">
        <f t="shared" si="369"/>
        <v>4919.90625</v>
      </c>
      <c r="BK109" s="65">
        <f t="shared" si="369"/>
        <v>4919.90625</v>
      </c>
      <c r="BL109" s="65">
        <f t="shared" si="369"/>
        <v>4919.90625</v>
      </c>
      <c r="BM109" s="65">
        <f t="shared" si="369"/>
        <v>4919.90625</v>
      </c>
      <c r="BN109" s="65">
        <f t="shared" si="369"/>
        <v>4919.90625</v>
      </c>
      <c r="BO109" s="337">
        <f>SUM(BC109:BN109)</f>
        <v>59038.875</v>
      </c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</row>
    <row r="110" spans="1:143" s="24" customFormat="1" x14ac:dyDescent="0.2">
      <c r="A110" s="66"/>
      <c r="B110" s="60"/>
      <c r="C110" s="65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33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33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33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33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337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</row>
    <row r="111" spans="1:143" s="24" customFormat="1" x14ac:dyDescent="0.2">
      <c r="A111" s="311" t="s">
        <v>171</v>
      </c>
      <c r="B111" s="60"/>
      <c r="C111" s="65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33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33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33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33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337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</row>
    <row r="112" spans="1:143" s="24" customFormat="1" x14ac:dyDescent="0.2">
      <c r="A112" s="309">
        <v>9</v>
      </c>
      <c r="B112" s="54" t="str">
        <f>B85</f>
        <v>Accountant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339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337"/>
      <c r="AC112" s="65">
        <f>60000/12</f>
        <v>5000</v>
      </c>
      <c r="AD112" s="65">
        <f t="shared" ref="AD112:AN112" si="371">AC112</f>
        <v>5000</v>
      </c>
      <c r="AE112" s="65">
        <f t="shared" si="371"/>
        <v>5000</v>
      </c>
      <c r="AF112" s="65">
        <f t="shared" si="371"/>
        <v>5000</v>
      </c>
      <c r="AG112" s="65">
        <f t="shared" si="371"/>
        <v>5000</v>
      </c>
      <c r="AH112" s="65">
        <f t="shared" si="371"/>
        <v>5000</v>
      </c>
      <c r="AI112" s="65">
        <f t="shared" si="371"/>
        <v>5000</v>
      </c>
      <c r="AJ112" s="65">
        <f t="shared" si="371"/>
        <v>5000</v>
      </c>
      <c r="AK112" s="65">
        <f t="shared" si="371"/>
        <v>5000</v>
      </c>
      <c r="AL112" s="65">
        <f t="shared" si="371"/>
        <v>5000</v>
      </c>
      <c r="AM112" s="65">
        <f t="shared" si="371"/>
        <v>5000</v>
      </c>
      <c r="AN112" s="65">
        <f t="shared" si="371"/>
        <v>5000</v>
      </c>
      <c r="AO112" s="337">
        <f>SUM(AC112:AN112)</f>
        <v>60000</v>
      </c>
      <c r="AP112" s="65">
        <f>AN112*(1+$D$4)</f>
        <v>5000</v>
      </c>
      <c r="AQ112" s="65">
        <f t="shared" ref="AQ112:BA112" si="372">AP112</f>
        <v>5000</v>
      </c>
      <c r="AR112" s="65">
        <f t="shared" si="372"/>
        <v>5000</v>
      </c>
      <c r="AS112" s="65">
        <f t="shared" si="372"/>
        <v>5000</v>
      </c>
      <c r="AT112" s="65">
        <f t="shared" si="372"/>
        <v>5000</v>
      </c>
      <c r="AU112" s="65">
        <f t="shared" si="372"/>
        <v>5000</v>
      </c>
      <c r="AV112" s="65">
        <f t="shared" si="372"/>
        <v>5000</v>
      </c>
      <c r="AW112" s="65">
        <f t="shared" si="372"/>
        <v>5000</v>
      </c>
      <c r="AX112" s="65">
        <f t="shared" si="372"/>
        <v>5000</v>
      </c>
      <c r="AY112" s="65">
        <f t="shared" si="372"/>
        <v>5000</v>
      </c>
      <c r="AZ112" s="65">
        <f t="shared" si="372"/>
        <v>5000</v>
      </c>
      <c r="BA112" s="65">
        <f t="shared" si="372"/>
        <v>5000</v>
      </c>
      <c r="BB112" s="337">
        <f>SUM(AP112:BA112)</f>
        <v>60000</v>
      </c>
      <c r="BC112" s="65">
        <f>BA112*(1+$D$4)</f>
        <v>5000</v>
      </c>
      <c r="BD112" s="65">
        <f t="shared" ref="BD112:BN112" si="373">BC112</f>
        <v>5000</v>
      </c>
      <c r="BE112" s="65">
        <f t="shared" si="373"/>
        <v>5000</v>
      </c>
      <c r="BF112" s="65">
        <f t="shared" si="373"/>
        <v>5000</v>
      </c>
      <c r="BG112" s="65">
        <f t="shared" si="373"/>
        <v>5000</v>
      </c>
      <c r="BH112" s="65">
        <f t="shared" si="373"/>
        <v>5000</v>
      </c>
      <c r="BI112" s="65">
        <f t="shared" si="373"/>
        <v>5000</v>
      </c>
      <c r="BJ112" s="65">
        <f t="shared" si="373"/>
        <v>5000</v>
      </c>
      <c r="BK112" s="65">
        <f t="shared" si="373"/>
        <v>5000</v>
      </c>
      <c r="BL112" s="65">
        <f t="shared" si="373"/>
        <v>5000</v>
      </c>
      <c r="BM112" s="65">
        <f t="shared" si="373"/>
        <v>5000</v>
      </c>
      <c r="BN112" s="65">
        <f t="shared" si="373"/>
        <v>5000</v>
      </c>
      <c r="BO112" s="337">
        <f>SUM(BC112:BN112)</f>
        <v>60000</v>
      </c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</row>
    <row r="113" spans="1:256" s="24" customFormat="1" ht="13.5" thickBot="1" x14ac:dyDescent="0.25">
      <c r="A113" s="6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33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33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33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33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338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</row>
    <row r="114" spans="1:256" s="48" customFormat="1" ht="12.75" customHeight="1" x14ac:dyDescent="0.2">
      <c r="A114" s="45"/>
      <c r="B114" s="45"/>
      <c r="C114" s="45" t="s">
        <v>76</v>
      </c>
      <c r="D114" s="45" t="s">
        <v>77</v>
      </c>
      <c r="E114" s="45" t="s">
        <v>78</v>
      </c>
      <c r="F114" s="45" t="s">
        <v>79</v>
      </c>
      <c r="G114" s="45" t="s">
        <v>80</v>
      </c>
      <c r="H114" s="45" t="s">
        <v>81</v>
      </c>
      <c r="I114" s="45" t="s">
        <v>82</v>
      </c>
      <c r="J114" s="45" t="s">
        <v>83</v>
      </c>
      <c r="K114" s="45" t="s">
        <v>84</v>
      </c>
      <c r="L114" s="45" t="s">
        <v>85</v>
      </c>
      <c r="M114" s="45" t="s">
        <v>86</v>
      </c>
      <c r="N114" s="45" t="s">
        <v>87</v>
      </c>
      <c r="O114" s="45" t="s">
        <v>9</v>
      </c>
      <c r="P114" s="45" t="s">
        <v>76</v>
      </c>
      <c r="Q114" s="45" t="s">
        <v>77</v>
      </c>
      <c r="R114" s="45" t="s">
        <v>78</v>
      </c>
      <c r="S114" s="45" t="s">
        <v>79</v>
      </c>
      <c r="T114" s="45" t="s">
        <v>80</v>
      </c>
      <c r="U114" s="45" t="s">
        <v>81</v>
      </c>
      <c r="V114" s="45" t="s">
        <v>82</v>
      </c>
      <c r="W114" s="45" t="s">
        <v>83</v>
      </c>
      <c r="X114" s="45" t="s">
        <v>84</v>
      </c>
      <c r="Y114" s="45" t="s">
        <v>85</v>
      </c>
      <c r="Z114" s="45" t="s">
        <v>86</v>
      </c>
      <c r="AA114" s="45" t="s">
        <v>87</v>
      </c>
      <c r="AB114" s="45" t="s">
        <v>9</v>
      </c>
      <c r="AC114" s="45" t="s">
        <v>76</v>
      </c>
      <c r="AD114" s="45" t="s">
        <v>77</v>
      </c>
      <c r="AE114" s="45" t="s">
        <v>78</v>
      </c>
      <c r="AF114" s="45" t="s">
        <v>79</v>
      </c>
      <c r="AG114" s="45" t="s">
        <v>80</v>
      </c>
      <c r="AH114" s="45" t="s">
        <v>81</v>
      </c>
      <c r="AI114" s="45" t="s">
        <v>82</v>
      </c>
      <c r="AJ114" s="45" t="s">
        <v>83</v>
      </c>
      <c r="AK114" s="45" t="s">
        <v>84</v>
      </c>
      <c r="AL114" s="45" t="s">
        <v>85</v>
      </c>
      <c r="AM114" s="45" t="s">
        <v>86</v>
      </c>
      <c r="AN114" s="45" t="s">
        <v>87</v>
      </c>
      <c r="AO114" s="45" t="s">
        <v>9</v>
      </c>
      <c r="AP114" s="45" t="s">
        <v>76</v>
      </c>
      <c r="AQ114" s="45" t="s">
        <v>77</v>
      </c>
      <c r="AR114" s="45" t="s">
        <v>78</v>
      </c>
      <c r="AS114" s="45" t="s">
        <v>79</v>
      </c>
      <c r="AT114" s="45" t="s">
        <v>80</v>
      </c>
      <c r="AU114" s="45" t="s">
        <v>81</v>
      </c>
      <c r="AV114" s="45" t="s">
        <v>82</v>
      </c>
      <c r="AW114" s="45" t="s">
        <v>83</v>
      </c>
      <c r="AX114" s="45" t="s">
        <v>84</v>
      </c>
      <c r="AY114" s="45" t="s">
        <v>85</v>
      </c>
      <c r="AZ114" s="45" t="s">
        <v>86</v>
      </c>
      <c r="BA114" s="45" t="s">
        <v>87</v>
      </c>
      <c r="BB114" s="45" t="s">
        <v>9</v>
      </c>
      <c r="BC114" s="45" t="s">
        <v>76</v>
      </c>
      <c r="BD114" s="45" t="s">
        <v>77</v>
      </c>
      <c r="BE114" s="45" t="s">
        <v>78</v>
      </c>
      <c r="BF114" s="45" t="s">
        <v>79</v>
      </c>
      <c r="BG114" s="45" t="s">
        <v>80</v>
      </c>
      <c r="BH114" s="45" t="s">
        <v>81</v>
      </c>
      <c r="BI114" s="45" t="s">
        <v>82</v>
      </c>
      <c r="BJ114" s="45" t="s">
        <v>83</v>
      </c>
      <c r="BK114" s="45" t="s">
        <v>84</v>
      </c>
      <c r="BL114" s="45" t="s">
        <v>85</v>
      </c>
      <c r="BM114" s="45" t="s">
        <v>86</v>
      </c>
      <c r="BN114" s="45" t="s">
        <v>87</v>
      </c>
      <c r="BO114" s="45" t="s">
        <v>9</v>
      </c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</row>
    <row r="115" spans="1:256" s="49" customFormat="1" ht="15" customHeight="1" thickBot="1" x14ac:dyDescent="0.25">
      <c r="A115" s="45"/>
      <c r="B115" s="45"/>
      <c r="C115" s="45" t="s">
        <v>0</v>
      </c>
      <c r="D115" s="45" t="s">
        <v>0</v>
      </c>
      <c r="E115" s="45" t="s">
        <v>0</v>
      </c>
      <c r="F115" s="45" t="str">
        <f t="shared" ref="F115:N115" si="374">E115</f>
        <v>Year 1</v>
      </c>
      <c r="G115" s="45" t="str">
        <f t="shared" si="374"/>
        <v>Year 1</v>
      </c>
      <c r="H115" s="45" t="str">
        <f t="shared" si="374"/>
        <v>Year 1</v>
      </c>
      <c r="I115" s="45" t="str">
        <f t="shared" si="374"/>
        <v>Year 1</v>
      </c>
      <c r="J115" s="45" t="str">
        <f t="shared" si="374"/>
        <v>Year 1</v>
      </c>
      <c r="K115" s="45" t="str">
        <f t="shared" si="374"/>
        <v>Year 1</v>
      </c>
      <c r="L115" s="45" t="str">
        <f t="shared" si="374"/>
        <v>Year 1</v>
      </c>
      <c r="M115" s="45" t="str">
        <f t="shared" si="374"/>
        <v>Year 1</v>
      </c>
      <c r="N115" s="45" t="str">
        <f t="shared" si="374"/>
        <v>Year 1</v>
      </c>
      <c r="O115" s="45" t="s">
        <v>0</v>
      </c>
      <c r="P115" s="45" t="s">
        <v>1</v>
      </c>
      <c r="Q115" s="45" t="str">
        <f>P115</f>
        <v>Year 2</v>
      </c>
      <c r="R115" s="45" t="str">
        <f t="shared" ref="R115:AA115" si="375">Q115</f>
        <v>Year 2</v>
      </c>
      <c r="S115" s="45" t="str">
        <f t="shared" si="375"/>
        <v>Year 2</v>
      </c>
      <c r="T115" s="45" t="str">
        <f t="shared" si="375"/>
        <v>Year 2</v>
      </c>
      <c r="U115" s="45" t="str">
        <f t="shared" si="375"/>
        <v>Year 2</v>
      </c>
      <c r="V115" s="45" t="str">
        <f t="shared" si="375"/>
        <v>Year 2</v>
      </c>
      <c r="W115" s="45" t="str">
        <f t="shared" si="375"/>
        <v>Year 2</v>
      </c>
      <c r="X115" s="45" t="str">
        <f t="shared" si="375"/>
        <v>Year 2</v>
      </c>
      <c r="Y115" s="45" t="str">
        <f t="shared" si="375"/>
        <v>Year 2</v>
      </c>
      <c r="Z115" s="45" t="str">
        <f t="shared" si="375"/>
        <v>Year 2</v>
      </c>
      <c r="AA115" s="45" t="str">
        <f t="shared" si="375"/>
        <v>Year 2</v>
      </c>
      <c r="AB115" s="45" t="s">
        <v>1</v>
      </c>
      <c r="AC115" s="45" t="s">
        <v>2</v>
      </c>
      <c r="AD115" s="45" t="str">
        <f>AC115</f>
        <v>Year 3</v>
      </c>
      <c r="AE115" s="45" t="str">
        <f t="shared" ref="AE115:AN115" si="376">AD115</f>
        <v>Year 3</v>
      </c>
      <c r="AF115" s="45" t="str">
        <f t="shared" si="376"/>
        <v>Year 3</v>
      </c>
      <c r="AG115" s="45" t="str">
        <f t="shared" si="376"/>
        <v>Year 3</v>
      </c>
      <c r="AH115" s="45" t="str">
        <f t="shared" si="376"/>
        <v>Year 3</v>
      </c>
      <c r="AI115" s="45" t="str">
        <f t="shared" si="376"/>
        <v>Year 3</v>
      </c>
      <c r="AJ115" s="45" t="str">
        <f t="shared" si="376"/>
        <v>Year 3</v>
      </c>
      <c r="AK115" s="45" t="str">
        <f t="shared" si="376"/>
        <v>Year 3</v>
      </c>
      <c r="AL115" s="45" t="str">
        <f t="shared" si="376"/>
        <v>Year 3</v>
      </c>
      <c r="AM115" s="45" t="str">
        <f t="shared" si="376"/>
        <v>Year 3</v>
      </c>
      <c r="AN115" s="45" t="str">
        <f t="shared" si="376"/>
        <v>Year 3</v>
      </c>
      <c r="AO115" s="45" t="s">
        <v>2</v>
      </c>
      <c r="AP115" s="45" t="s">
        <v>3</v>
      </c>
      <c r="AQ115" s="45" t="str">
        <f>AP115</f>
        <v>Year 4</v>
      </c>
      <c r="AR115" s="45" t="str">
        <f t="shared" ref="AR115:BA115" si="377">AQ115</f>
        <v>Year 4</v>
      </c>
      <c r="AS115" s="45" t="str">
        <f t="shared" si="377"/>
        <v>Year 4</v>
      </c>
      <c r="AT115" s="45" t="str">
        <f t="shared" si="377"/>
        <v>Year 4</v>
      </c>
      <c r="AU115" s="45" t="str">
        <f t="shared" si="377"/>
        <v>Year 4</v>
      </c>
      <c r="AV115" s="45" t="str">
        <f t="shared" si="377"/>
        <v>Year 4</v>
      </c>
      <c r="AW115" s="45" t="str">
        <f t="shared" si="377"/>
        <v>Year 4</v>
      </c>
      <c r="AX115" s="45" t="str">
        <f t="shared" si="377"/>
        <v>Year 4</v>
      </c>
      <c r="AY115" s="45" t="str">
        <f t="shared" si="377"/>
        <v>Year 4</v>
      </c>
      <c r="AZ115" s="45" t="str">
        <f t="shared" si="377"/>
        <v>Year 4</v>
      </c>
      <c r="BA115" s="45" t="str">
        <f t="shared" si="377"/>
        <v>Year 4</v>
      </c>
      <c r="BB115" s="45" t="s">
        <v>3</v>
      </c>
      <c r="BC115" s="45" t="s">
        <v>4</v>
      </c>
      <c r="BD115" s="45" t="str">
        <f>BC115</f>
        <v>Year 5</v>
      </c>
      <c r="BE115" s="45" t="str">
        <f t="shared" ref="BE115:BN115" si="378">BD115</f>
        <v>Year 5</v>
      </c>
      <c r="BF115" s="45" t="str">
        <f t="shared" si="378"/>
        <v>Year 5</v>
      </c>
      <c r="BG115" s="45" t="str">
        <f t="shared" si="378"/>
        <v>Year 5</v>
      </c>
      <c r="BH115" s="45" t="str">
        <f t="shared" si="378"/>
        <v>Year 5</v>
      </c>
      <c r="BI115" s="45" t="str">
        <f t="shared" si="378"/>
        <v>Year 5</v>
      </c>
      <c r="BJ115" s="45" t="str">
        <f t="shared" si="378"/>
        <v>Year 5</v>
      </c>
      <c r="BK115" s="45" t="str">
        <f t="shared" si="378"/>
        <v>Year 5</v>
      </c>
      <c r="BL115" s="45" t="str">
        <f t="shared" si="378"/>
        <v>Year 5</v>
      </c>
      <c r="BM115" s="45" t="str">
        <f t="shared" si="378"/>
        <v>Year 5</v>
      </c>
      <c r="BN115" s="45" t="str">
        <f t="shared" si="378"/>
        <v>Year 5</v>
      </c>
      <c r="BO115" s="45" t="s">
        <v>4</v>
      </c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</row>
    <row r="116" spans="1:256" x14ac:dyDescent="0.2">
      <c r="A116" s="42" t="s">
        <v>139</v>
      </c>
      <c r="B116" s="24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33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33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33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338"/>
      <c r="IT116" s="24"/>
      <c r="IU116" s="24"/>
    </row>
    <row r="117" spans="1:256" x14ac:dyDescent="0.2">
      <c r="A117" s="31"/>
      <c r="B117" s="24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33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33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33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338"/>
      <c r="IT117" s="24"/>
      <c r="IU117" s="24"/>
    </row>
    <row r="118" spans="1:256" s="24" customFormat="1" x14ac:dyDescent="0.2">
      <c r="A118" s="42" t="s">
        <v>103</v>
      </c>
      <c r="O118" s="330"/>
      <c r="AB118" s="330"/>
      <c r="AO118" s="330"/>
      <c r="BB118" s="330"/>
      <c r="BO118" s="330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</row>
    <row r="119" spans="1:256" s="24" customFormat="1" x14ac:dyDescent="0.2">
      <c r="A119" s="23">
        <v>1</v>
      </c>
      <c r="B119" s="26" t="str">
        <f>B98</f>
        <v>Chief Executive Officer</v>
      </c>
      <c r="C119" s="69">
        <v>1</v>
      </c>
      <c r="D119" s="69">
        <f>C119</f>
        <v>1</v>
      </c>
      <c r="E119" s="69">
        <v>1</v>
      </c>
      <c r="F119" s="69">
        <v>1</v>
      </c>
      <c r="G119" s="69">
        <v>1</v>
      </c>
      <c r="H119" s="69">
        <v>1</v>
      </c>
      <c r="I119" s="69">
        <v>1</v>
      </c>
      <c r="J119" s="69">
        <v>1</v>
      </c>
      <c r="K119" s="69">
        <v>1</v>
      </c>
      <c r="L119" s="69">
        <v>1</v>
      </c>
      <c r="M119" s="69">
        <v>1</v>
      </c>
      <c r="N119" s="69">
        <v>1</v>
      </c>
      <c r="O119" s="341">
        <f>N119</f>
        <v>1</v>
      </c>
      <c r="P119" s="69">
        <v>1</v>
      </c>
      <c r="Q119" s="69">
        <f>P119</f>
        <v>1</v>
      </c>
      <c r="R119" s="69">
        <f t="shared" ref="R119:AA119" si="379">Q119</f>
        <v>1</v>
      </c>
      <c r="S119" s="69">
        <f t="shared" si="379"/>
        <v>1</v>
      </c>
      <c r="T119" s="69">
        <f t="shared" si="379"/>
        <v>1</v>
      </c>
      <c r="U119" s="69">
        <f t="shared" si="379"/>
        <v>1</v>
      </c>
      <c r="V119" s="69">
        <f t="shared" si="379"/>
        <v>1</v>
      </c>
      <c r="W119" s="69">
        <f t="shared" si="379"/>
        <v>1</v>
      </c>
      <c r="X119" s="69">
        <f t="shared" si="379"/>
        <v>1</v>
      </c>
      <c r="Y119" s="69">
        <f t="shared" si="379"/>
        <v>1</v>
      </c>
      <c r="Z119" s="69">
        <f t="shared" si="379"/>
        <v>1</v>
      </c>
      <c r="AA119" s="69">
        <f t="shared" si="379"/>
        <v>1</v>
      </c>
      <c r="AB119" s="341">
        <f t="shared" ref="AB119:AO121" si="380">AA119</f>
        <v>1</v>
      </c>
      <c r="AC119" s="69">
        <f>AA119</f>
        <v>1</v>
      </c>
      <c r="AD119" s="69">
        <f t="shared" si="380"/>
        <v>1</v>
      </c>
      <c r="AE119" s="69">
        <f t="shared" si="380"/>
        <v>1</v>
      </c>
      <c r="AF119" s="69">
        <f t="shared" si="380"/>
        <v>1</v>
      </c>
      <c r="AG119" s="69">
        <f t="shared" si="380"/>
        <v>1</v>
      </c>
      <c r="AH119" s="69">
        <f t="shared" si="380"/>
        <v>1</v>
      </c>
      <c r="AI119" s="69">
        <f t="shared" si="380"/>
        <v>1</v>
      </c>
      <c r="AJ119" s="69">
        <f t="shared" si="380"/>
        <v>1</v>
      </c>
      <c r="AK119" s="69">
        <f t="shared" si="380"/>
        <v>1</v>
      </c>
      <c r="AL119" s="69">
        <f t="shared" si="380"/>
        <v>1</v>
      </c>
      <c r="AM119" s="69">
        <f t="shared" si="380"/>
        <v>1</v>
      </c>
      <c r="AN119" s="69">
        <f t="shared" si="380"/>
        <v>1</v>
      </c>
      <c r="AO119" s="341">
        <f t="shared" si="380"/>
        <v>1</v>
      </c>
      <c r="AP119" s="69">
        <v>1</v>
      </c>
      <c r="AQ119" s="69">
        <f t="shared" ref="AQ119:BB121" si="381">AP119</f>
        <v>1</v>
      </c>
      <c r="AR119" s="69">
        <f t="shared" si="381"/>
        <v>1</v>
      </c>
      <c r="AS119" s="69">
        <f t="shared" si="381"/>
        <v>1</v>
      </c>
      <c r="AT119" s="69">
        <f t="shared" si="381"/>
        <v>1</v>
      </c>
      <c r="AU119" s="69">
        <f t="shared" si="381"/>
        <v>1</v>
      </c>
      <c r="AV119" s="69">
        <f t="shared" si="381"/>
        <v>1</v>
      </c>
      <c r="AW119" s="69">
        <f t="shared" si="381"/>
        <v>1</v>
      </c>
      <c r="AX119" s="69">
        <f t="shared" si="381"/>
        <v>1</v>
      </c>
      <c r="AY119" s="69">
        <f t="shared" si="381"/>
        <v>1</v>
      </c>
      <c r="AZ119" s="69">
        <f t="shared" si="381"/>
        <v>1</v>
      </c>
      <c r="BA119" s="69">
        <f t="shared" si="381"/>
        <v>1</v>
      </c>
      <c r="BB119" s="341">
        <f t="shared" si="381"/>
        <v>1</v>
      </c>
      <c r="BC119" s="69">
        <v>1</v>
      </c>
      <c r="BD119" s="69">
        <f t="shared" ref="BD119:BO121" si="382">BC119</f>
        <v>1</v>
      </c>
      <c r="BE119" s="69">
        <f t="shared" si="382"/>
        <v>1</v>
      </c>
      <c r="BF119" s="69">
        <f t="shared" si="382"/>
        <v>1</v>
      </c>
      <c r="BG119" s="69">
        <f t="shared" si="382"/>
        <v>1</v>
      </c>
      <c r="BH119" s="69">
        <f t="shared" si="382"/>
        <v>1</v>
      </c>
      <c r="BI119" s="69">
        <f t="shared" si="382"/>
        <v>1</v>
      </c>
      <c r="BJ119" s="69">
        <f t="shared" si="382"/>
        <v>1</v>
      </c>
      <c r="BK119" s="69">
        <f t="shared" si="382"/>
        <v>1</v>
      </c>
      <c r="BL119" s="69">
        <f t="shared" si="382"/>
        <v>1</v>
      </c>
      <c r="BM119" s="69">
        <f t="shared" si="382"/>
        <v>1</v>
      </c>
      <c r="BN119" s="69">
        <f t="shared" si="382"/>
        <v>1</v>
      </c>
      <c r="BO119" s="341">
        <f t="shared" si="382"/>
        <v>1</v>
      </c>
      <c r="BP119" s="69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</row>
    <row r="120" spans="1:256" s="72" customFormat="1" x14ac:dyDescent="0.2">
      <c r="A120" s="23">
        <v>2</v>
      </c>
      <c r="B120" s="26" t="str">
        <f>B99</f>
        <v>Chief Marketing Officer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339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339"/>
      <c r="AC120" s="69">
        <v>1</v>
      </c>
      <c r="AD120" s="69">
        <f t="shared" ref="AD120:AD121" si="383">AC120</f>
        <v>1</v>
      </c>
      <c r="AE120" s="69">
        <f t="shared" ref="AE120:AE121" si="384">AD120</f>
        <v>1</v>
      </c>
      <c r="AF120" s="69">
        <f t="shared" ref="AF120:AF121" si="385">AE120</f>
        <v>1</v>
      </c>
      <c r="AG120" s="69">
        <f t="shared" ref="AG120:AG121" si="386">AF120</f>
        <v>1</v>
      </c>
      <c r="AH120" s="69">
        <f t="shared" ref="AH120:AH121" si="387">AG120</f>
        <v>1</v>
      </c>
      <c r="AI120" s="69">
        <f t="shared" ref="AI120:AI121" si="388">AH120</f>
        <v>1</v>
      </c>
      <c r="AJ120" s="69">
        <f t="shared" ref="AJ120:AJ121" si="389">AI120</f>
        <v>1</v>
      </c>
      <c r="AK120" s="69">
        <f t="shared" ref="AK120:AK121" si="390">AJ120</f>
        <v>1</v>
      </c>
      <c r="AL120" s="69">
        <f t="shared" ref="AL120:AL121" si="391">AK120</f>
        <v>1</v>
      </c>
      <c r="AM120" s="69">
        <f t="shared" ref="AM120:AM121" si="392">AL120</f>
        <v>1</v>
      </c>
      <c r="AN120" s="69">
        <f t="shared" ref="AN120:AN121" si="393">AM120</f>
        <v>1</v>
      </c>
      <c r="AO120" s="341">
        <f t="shared" si="380"/>
        <v>1</v>
      </c>
      <c r="AP120" s="69">
        <f>AN120</f>
        <v>1</v>
      </c>
      <c r="AQ120" s="69">
        <f t="shared" si="381"/>
        <v>1</v>
      </c>
      <c r="AR120" s="69">
        <f t="shared" si="381"/>
        <v>1</v>
      </c>
      <c r="AS120" s="69">
        <f t="shared" si="381"/>
        <v>1</v>
      </c>
      <c r="AT120" s="69">
        <f t="shared" si="381"/>
        <v>1</v>
      </c>
      <c r="AU120" s="69">
        <f t="shared" si="381"/>
        <v>1</v>
      </c>
      <c r="AV120" s="69">
        <f t="shared" si="381"/>
        <v>1</v>
      </c>
      <c r="AW120" s="69">
        <f t="shared" si="381"/>
        <v>1</v>
      </c>
      <c r="AX120" s="69">
        <f t="shared" si="381"/>
        <v>1</v>
      </c>
      <c r="AY120" s="69">
        <f t="shared" si="381"/>
        <v>1</v>
      </c>
      <c r="AZ120" s="69">
        <f t="shared" si="381"/>
        <v>1</v>
      </c>
      <c r="BA120" s="69">
        <f t="shared" si="381"/>
        <v>1</v>
      </c>
      <c r="BB120" s="341">
        <f t="shared" si="381"/>
        <v>1</v>
      </c>
      <c r="BC120" s="69">
        <f>BA120</f>
        <v>1</v>
      </c>
      <c r="BD120" s="69">
        <f t="shared" si="382"/>
        <v>1</v>
      </c>
      <c r="BE120" s="69">
        <f t="shared" si="382"/>
        <v>1</v>
      </c>
      <c r="BF120" s="69">
        <f t="shared" si="382"/>
        <v>1</v>
      </c>
      <c r="BG120" s="69">
        <f t="shared" si="382"/>
        <v>1</v>
      </c>
      <c r="BH120" s="69">
        <f t="shared" si="382"/>
        <v>1</v>
      </c>
      <c r="BI120" s="69">
        <f t="shared" si="382"/>
        <v>1</v>
      </c>
      <c r="BJ120" s="69">
        <f t="shared" si="382"/>
        <v>1</v>
      </c>
      <c r="BK120" s="69">
        <f t="shared" si="382"/>
        <v>1</v>
      </c>
      <c r="BL120" s="69">
        <f t="shared" si="382"/>
        <v>1</v>
      </c>
      <c r="BM120" s="69">
        <f t="shared" si="382"/>
        <v>1</v>
      </c>
      <c r="BN120" s="69">
        <f t="shared" si="382"/>
        <v>1</v>
      </c>
      <c r="BO120" s="341">
        <f t="shared" si="382"/>
        <v>1</v>
      </c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</row>
    <row r="121" spans="1:256" s="72" customFormat="1" x14ac:dyDescent="0.2">
      <c r="A121" s="23">
        <v>3</v>
      </c>
      <c r="B121" s="26" t="str">
        <f>B100</f>
        <v>Chief Financial Officer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339"/>
      <c r="P121" s="70"/>
      <c r="Q121" s="70"/>
      <c r="R121" s="70"/>
      <c r="S121" s="70"/>
      <c r="T121" s="70"/>
      <c r="U121" s="70"/>
      <c r="V121" s="70">
        <v>1</v>
      </c>
      <c r="W121" s="70">
        <f t="shared" ref="W121:AA121" si="394">V121</f>
        <v>1</v>
      </c>
      <c r="X121" s="70">
        <f t="shared" si="394"/>
        <v>1</v>
      </c>
      <c r="Y121" s="70">
        <f t="shared" si="394"/>
        <v>1</v>
      </c>
      <c r="Z121" s="70">
        <f t="shared" si="394"/>
        <v>1</v>
      </c>
      <c r="AA121" s="69">
        <f t="shared" si="394"/>
        <v>1</v>
      </c>
      <c r="AB121" s="341">
        <f t="shared" si="380"/>
        <v>1</v>
      </c>
      <c r="AC121" s="69">
        <f>AA121</f>
        <v>1</v>
      </c>
      <c r="AD121" s="69">
        <f t="shared" si="383"/>
        <v>1</v>
      </c>
      <c r="AE121" s="69">
        <f t="shared" si="384"/>
        <v>1</v>
      </c>
      <c r="AF121" s="69">
        <f t="shared" si="385"/>
        <v>1</v>
      </c>
      <c r="AG121" s="69">
        <f t="shared" si="386"/>
        <v>1</v>
      </c>
      <c r="AH121" s="69">
        <f t="shared" si="387"/>
        <v>1</v>
      </c>
      <c r="AI121" s="69">
        <f t="shared" si="388"/>
        <v>1</v>
      </c>
      <c r="AJ121" s="69">
        <f t="shared" si="389"/>
        <v>1</v>
      </c>
      <c r="AK121" s="69">
        <f t="shared" si="390"/>
        <v>1</v>
      </c>
      <c r="AL121" s="69">
        <f t="shared" si="391"/>
        <v>1</v>
      </c>
      <c r="AM121" s="69">
        <f t="shared" si="392"/>
        <v>1</v>
      </c>
      <c r="AN121" s="69">
        <f t="shared" si="393"/>
        <v>1</v>
      </c>
      <c r="AO121" s="341">
        <f t="shared" si="380"/>
        <v>1</v>
      </c>
      <c r="AP121" s="69">
        <f>AN121</f>
        <v>1</v>
      </c>
      <c r="AQ121" s="69">
        <f t="shared" si="381"/>
        <v>1</v>
      </c>
      <c r="AR121" s="69">
        <f t="shared" si="381"/>
        <v>1</v>
      </c>
      <c r="AS121" s="69">
        <f t="shared" si="381"/>
        <v>1</v>
      </c>
      <c r="AT121" s="69">
        <f t="shared" si="381"/>
        <v>1</v>
      </c>
      <c r="AU121" s="69">
        <f t="shared" si="381"/>
        <v>1</v>
      </c>
      <c r="AV121" s="69">
        <f t="shared" si="381"/>
        <v>1</v>
      </c>
      <c r="AW121" s="69">
        <f t="shared" si="381"/>
        <v>1</v>
      </c>
      <c r="AX121" s="69">
        <f t="shared" si="381"/>
        <v>1</v>
      </c>
      <c r="AY121" s="69">
        <f t="shared" si="381"/>
        <v>1</v>
      </c>
      <c r="AZ121" s="69">
        <f t="shared" si="381"/>
        <v>1</v>
      </c>
      <c r="BA121" s="69">
        <f t="shared" si="381"/>
        <v>1</v>
      </c>
      <c r="BB121" s="341">
        <f t="shared" si="381"/>
        <v>1</v>
      </c>
      <c r="BC121" s="69">
        <f>BA121</f>
        <v>1</v>
      </c>
      <c r="BD121" s="69">
        <f t="shared" si="382"/>
        <v>1</v>
      </c>
      <c r="BE121" s="69">
        <f t="shared" si="382"/>
        <v>1</v>
      </c>
      <c r="BF121" s="69">
        <f t="shared" si="382"/>
        <v>1</v>
      </c>
      <c r="BG121" s="69">
        <f t="shared" si="382"/>
        <v>1</v>
      </c>
      <c r="BH121" s="69">
        <f t="shared" si="382"/>
        <v>1</v>
      </c>
      <c r="BI121" s="69">
        <f t="shared" si="382"/>
        <v>1</v>
      </c>
      <c r="BJ121" s="69">
        <f t="shared" si="382"/>
        <v>1</v>
      </c>
      <c r="BK121" s="69">
        <f t="shared" si="382"/>
        <v>1</v>
      </c>
      <c r="BL121" s="69">
        <f t="shared" si="382"/>
        <v>1</v>
      </c>
      <c r="BM121" s="69">
        <f t="shared" si="382"/>
        <v>1</v>
      </c>
      <c r="BN121" s="69">
        <f t="shared" si="382"/>
        <v>1</v>
      </c>
      <c r="BO121" s="341">
        <f t="shared" si="382"/>
        <v>1</v>
      </c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</row>
    <row r="122" spans="1:256" s="24" customFormat="1" x14ac:dyDescent="0.2">
      <c r="A122" s="31"/>
      <c r="B122" s="60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341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341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341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341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341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</row>
    <row r="123" spans="1:256" x14ac:dyDescent="0.2">
      <c r="A123" s="42" t="str">
        <f>A102</f>
        <v>Operations</v>
      </c>
      <c r="B123" s="2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342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342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342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342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342"/>
    </row>
    <row r="124" spans="1:256" x14ac:dyDescent="0.2">
      <c r="A124" s="23">
        <v>4</v>
      </c>
      <c r="B124" s="26" t="str">
        <f>B103</f>
        <v>Administrative Assistant</v>
      </c>
      <c r="C124" s="70">
        <v>1</v>
      </c>
      <c r="D124" s="70">
        <f t="shared" ref="D124" si="395">C124</f>
        <v>1</v>
      </c>
      <c r="E124" s="70">
        <f t="shared" ref="E124" si="396">D124</f>
        <v>1</v>
      </c>
      <c r="F124" s="70">
        <f t="shared" ref="F124" si="397">E124</f>
        <v>1</v>
      </c>
      <c r="G124" s="70">
        <f t="shared" ref="G124" si="398">F124</f>
        <v>1</v>
      </c>
      <c r="H124" s="70">
        <f t="shared" ref="H124" si="399">G124</f>
        <v>1</v>
      </c>
      <c r="I124" s="70">
        <f t="shared" ref="I124" si="400">H124</f>
        <v>1</v>
      </c>
      <c r="J124" s="70">
        <f t="shared" ref="J124" si="401">I124</f>
        <v>1</v>
      </c>
      <c r="K124" s="70">
        <f t="shared" ref="K124" si="402">J124</f>
        <v>1</v>
      </c>
      <c r="L124" s="70">
        <f t="shared" ref="L124" si="403">K124</f>
        <v>1</v>
      </c>
      <c r="M124" s="70">
        <f t="shared" ref="M124" si="404">L124</f>
        <v>1</v>
      </c>
      <c r="N124" s="70">
        <f t="shared" ref="N124" si="405">M124</f>
        <v>1</v>
      </c>
      <c r="O124" s="341">
        <f>N124</f>
        <v>1</v>
      </c>
      <c r="P124" s="70">
        <v>1</v>
      </c>
      <c r="Q124" s="70">
        <f t="shared" ref="Q124" si="406">P124</f>
        <v>1</v>
      </c>
      <c r="R124" s="70">
        <f t="shared" ref="R124" si="407">Q124</f>
        <v>1</v>
      </c>
      <c r="S124" s="70">
        <f t="shared" ref="S124" si="408">R124</f>
        <v>1</v>
      </c>
      <c r="T124" s="70">
        <f t="shared" ref="T124" si="409">S124</f>
        <v>1</v>
      </c>
      <c r="U124" s="70">
        <f t="shared" ref="U124" si="410">T124</f>
        <v>1</v>
      </c>
      <c r="V124" s="70">
        <v>1</v>
      </c>
      <c r="W124" s="70">
        <f t="shared" ref="W124" si="411">V124</f>
        <v>1</v>
      </c>
      <c r="X124" s="70">
        <f t="shared" ref="X124" si="412">W124</f>
        <v>1</v>
      </c>
      <c r="Y124" s="70">
        <f t="shared" ref="Y124" si="413">X124</f>
        <v>1</v>
      </c>
      <c r="Z124" s="70">
        <f t="shared" ref="Z124:AA124" si="414">Y124</f>
        <v>1</v>
      </c>
      <c r="AA124" s="69">
        <f t="shared" si="414"/>
        <v>1</v>
      </c>
      <c r="AB124" s="341">
        <f t="shared" ref="AA124:AB125" si="415">AA124</f>
        <v>1</v>
      </c>
      <c r="AC124" s="69">
        <v>2</v>
      </c>
      <c r="AD124" s="70">
        <f t="shared" ref="AD124" si="416">AC124</f>
        <v>2</v>
      </c>
      <c r="AE124" s="70">
        <f t="shared" ref="AE124" si="417">AD124</f>
        <v>2</v>
      </c>
      <c r="AF124" s="70">
        <f t="shared" ref="AF124" si="418">AE124</f>
        <v>2</v>
      </c>
      <c r="AG124" s="70">
        <f t="shared" ref="AG124" si="419">AF124</f>
        <v>2</v>
      </c>
      <c r="AH124" s="70">
        <f t="shared" ref="AH124" si="420">AG124</f>
        <v>2</v>
      </c>
      <c r="AI124" s="70">
        <f t="shared" ref="AI124" si="421">AH124</f>
        <v>2</v>
      </c>
      <c r="AJ124" s="70">
        <f t="shared" ref="AJ124" si="422">AI124</f>
        <v>2</v>
      </c>
      <c r="AK124" s="70">
        <f t="shared" ref="AK124" si="423">AJ124</f>
        <v>2</v>
      </c>
      <c r="AL124" s="70">
        <f t="shared" ref="AL124" si="424">AK124</f>
        <v>2</v>
      </c>
      <c r="AM124" s="70">
        <f t="shared" ref="AM124" si="425">AL124</f>
        <v>2</v>
      </c>
      <c r="AN124" s="70">
        <f t="shared" ref="AN124" si="426">AM124</f>
        <v>2</v>
      </c>
      <c r="AO124" s="341">
        <f t="shared" ref="AO124" si="427">AN124</f>
        <v>2</v>
      </c>
      <c r="AP124" s="69">
        <v>2</v>
      </c>
      <c r="AQ124" s="69">
        <f t="shared" ref="AQ124" si="428">AP124</f>
        <v>2</v>
      </c>
      <c r="AR124" s="69">
        <f t="shared" ref="AR124" si="429">AQ124</f>
        <v>2</v>
      </c>
      <c r="AS124" s="69">
        <f t="shared" ref="AS124" si="430">AR124</f>
        <v>2</v>
      </c>
      <c r="AT124" s="69">
        <f t="shared" ref="AT124" si="431">AS124</f>
        <v>2</v>
      </c>
      <c r="AU124" s="69">
        <f t="shared" ref="AU124" si="432">AT124</f>
        <v>2</v>
      </c>
      <c r="AV124" s="69">
        <f t="shared" ref="AV124" si="433">AU124</f>
        <v>2</v>
      </c>
      <c r="AW124" s="69">
        <f t="shared" ref="AW124" si="434">AV124</f>
        <v>2</v>
      </c>
      <c r="AX124" s="69">
        <f t="shared" ref="AX124" si="435">AW124</f>
        <v>2</v>
      </c>
      <c r="AY124" s="69">
        <f t="shared" ref="AY124" si="436">AX124</f>
        <v>2</v>
      </c>
      <c r="AZ124" s="69">
        <f t="shared" ref="AZ124" si="437">AY124</f>
        <v>2</v>
      </c>
      <c r="BA124" s="69">
        <f t="shared" ref="BA124:BB125" si="438">AZ124</f>
        <v>2</v>
      </c>
      <c r="BB124" s="341">
        <f t="shared" si="438"/>
        <v>2</v>
      </c>
      <c r="BC124" s="69">
        <v>2</v>
      </c>
      <c r="BD124" s="69">
        <f t="shared" ref="BD124" si="439">BC124</f>
        <v>2</v>
      </c>
      <c r="BE124" s="69">
        <f t="shared" ref="BE124" si="440">BD124</f>
        <v>2</v>
      </c>
      <c r="BF124" s="69">
        <f t="shared" ref="BF124" si="441">BE124</f>
        <v>2</v>
      </c>
      <c r="BG124" s="69">
        <f t="shared" ref="BG124" si="442">BF124</f>
        <v>2</v>
      </c>
      <c r="BH124" s="69">
        <f t="shared" ref="BH124" si="443">BG124</f>
        <v>2</v>
      </c>
      <c r="BI124" s="69">
        <f t="shared" ref="BI124" si="444">BH124</f>
        <v>2</v>
      </c>
      <c r="BJ124" s="69">
        <f t="shared" ref="BJ124" si="445">BI124</f>
        <v>2</v>
      </c>
      <c r="BK124" s="69">
        <f t="shared" ref="BK124" si="446">BJ124</f>
        <v>2</v>
      </c>
      <c r="BL124" s="69">
        <f t="shared" ref="BL124" si="447">BK124</f>
        <v>2</v>
      </c>
      <c r="BM124" s="69">
        <f t="shared" ref="BM124" si="448">BL124</f>
        <v>2</v>
      </c>
      <c r="BN124" s="69">
        <f t="shared" ref="BN124:BO125" si="449">BM124</f>
        <v>2</v>
      </c>
      <c r="BO124" s="341">
        <f t="shared" si="449"/>
        <v>2</v>
      </c>
    </row>
    <row r="125" spans="1:256" x14ac:dyDescent="0.2">
      <c r="A125" s="23">
        <v>5</v>
      </c>
      <c r="B125" s="26" t="str">
        <f>B104</f>
        <v>Food Packer</v>
      </c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339"/>
      <c r="P125" s="70"/>
      <c r="Q125" s="70"/>
      <c r="R125" s="70"/>
      <c r="S125" s="70"/>
      <c r="T125" s="70"/>
      <c r="U125" s="70"/>
      <c r="V125" s="70">
        <v>2</v>
      </c>
      <c r="W125" s="70">
        <f t="shared" ref="W125" si="450">V125</f>
        <v>2</v>
      </c>
      <c r="X125" s="70">
        <f t="shared" ref="X125" si="451">W125</f>
        <v>2</v>
      </c>
      <c r="Y125" s="70">
        <f t="shared" ref="Y125" si="452">X125</f>
        <v>2</v>
      </c>
      <c r="Z125" s="70">
        <f t="shared" ref="Z125" si="453">Y125</f>
        <v>2</v>
      </c>
      <c r="AA125" s="69">
        <f t="shared" si="415"/>
        <v>2</v>
      </c>
      <c r="AB125" s="341">
        <f t="shared" si="415"/>
        <v>2</v>
      </c>
      <c r="AC125" s="69">
        <v>3</v>
      </c>
      <c r="AD125" s="70">
        <f t="shared" ref="AD125" si="454">AC125</f>
        <v>3</v>
      </c>
      <c r="AE125" s="70">
        <f t="shared" ref="AE125" si="455">AD125</f>
        <v>3</v>
      </c>
      <c r="AF125" s="70">
        <f t="shared" ref="AF125" si="456">AE125</f>
        <v>3</v>
      </c>
      <c r="AG125" s="70">
        <f t="shared" ref="AG125" si="457">AF125</f>
        <v>3</v>
      </c>
      <c r="AH125" s="70">
        <f t="shared" ref="AH125" si="458">AG125</f>
        <v>3</v>
      </c>
      <c r="AI125" s="70">
        <f t="shared" ref="AI125" si="459">AH125</f>
        <v>3</v>
      </c>
      <c r="AJ125" s="70">
        <f t="shared" ref="AJ125" si="460">AI125</f>
        <v>3</v>
      </c>
      <c r="AK125" s="70">
        <f t="shared" ref="AK125" si="461">AJ125</f>
        <v>3</v>
      </c>
      <c r="AL125" s="70">
        <f t="shared" ref="AL125" si="462">AK125</f>
        <v>3</v>
      </c>
      <c r="AM125" s="70">
        <f t="shared" ref="AM125" si="463">AL125</f>
        <v>3</v>
      </c>
      <c r="AN125" s="70">
        <f t="shared" ref="AN125" si="464">AM125</f>
        <v>3</v>
      </c>
      <c r="AO125" s="341">
        <f t="shared" ref="AO125" si="465">AN125</f>
        <v>3</v>
      </c>
      <c r="AP125" s="69">
        <v>4</v>
      </c>
      <c r="AQ125" s="69">
        <f t="shared" ref="AQ125" si="466">AP125</f>
        <v>4</v>
      </c>
      <c r="AR125" s="69">
        <f t="shared" ref="AR125" si="467">AQ125</f>
        <v>4</v>
      </c>
      <c r="AS125" s="69">
        <f t="shared" ref="AS125" si="468">AR125</f>
        <v>4</v>
      </c>
      <c r="AT125" s="69">
        <f t="shared" ref="AT125" si="469">AS125</f>
        <v>4</v>
      </c>
      <c r="AU125" s="69">
        <f t="shared" ref="AU125" si="470">AT125</f>
        <v>4</v>
      </c>
      <c r="AV125" s="69">
        <f t="shared" ref="AV125" si="471">AU125</f>
        <v>4</v>
      </c>
      <c r="AW125" s="69">
        <f t="shared" ref="AW125" si="472">AV125</f>
        <v>4</v>
      </c>
      <c r="AX125" s="69">
        <f t="shared" ref="AX125" si="473">AW125</f>
        <v>4</v>
      </c>
      <c r="AY125" s="69">
        <f t="shared" ref="AY125" si="474">AX125</f>
        <v>4</v>
      </c>
      <c r="AZ125" s="69">
        <f t="shared" ref="AZ125" si="475">AY125</f>
        <v>4</v>
      </c>
      <c r="BA125" s="69">
        <f t="shared" ref="BA125" si="476">AZ125</f>
        <v>4</v>
      </c>
      <c r="BB125" s="341">
        <f t="shared" si="438"/>
        <v>4</v>
      </c>
      <c r="BC125" s="69">
        <v>5</v>
      </c>
      <c r="BD125" s="69">
        <f t="shared" ref="BD125" si="477">BC125</f>
        <v>5</v>
      </c>
      <c r="BE125" s="69">
        <f t="shared" ref="BE125" si="478">BD125</f>
        <v>5</v>
      </c>
      <c r="BF125" s="69">
        <f t="shared" ref="BF125" si="479">BE125</f>
        <v>5</v>
      </c>
      <c r="BG125" s="69">
        <f t="shared" ref="BG125" si="480">BF125</f>
        <v>5</v>
      </c>
      <c r="BH125" s="69">
        <f t="shared" ref="BH125" si="481">BG125</f>
        <v>5</v>
      </c>
      <c r="BI125" s="69">
        <f t="shared" ref="BI125" si="482">BH125</f>
        <v>5</v>
      </c>
      <c r="BJ125" s="69">
        <f t="shared" ref="BJ125" si="483">BI125</f>
        <v>5</v>
      </c>
      <c r="BK125" s="69">
        <f t="shared" ref="BK125" si="484">BJ125</f>
        <v>5</v>
      </c>
      <c r="BL125" s="69">
        <f t="shared" ref="BL125" si="485">BK125</f>
        <v>5</v>
      </c>
      <c r="BM125" s="69">
        <f t="shared" ref="BM125" si="486">BL125</f>
        <v>5</v>
      </c>
      <c r="BN125" s="69">
        <f t="shared" ref="BN125" si="487">BM125</f>
        <v>5</v>
      </c>
      <c r="BO125" s="341">
        <f t="shared" si="449"/>
        <v>5</v>
      </c>
    </row>
    <row r="126" spans="1:256" s="78" customFormat="1" x14ac:dyDescent="0.2">
      <c r="A126" s="75"/>
      <c r="B126" s="76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34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34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34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34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343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</row>
    <row r="127" spans="1:256" x14ac:dyDescent="0.2">
      <c r="A127" s="31" t="str">
        <f>A106</f>
        <v>Sales</v>
      </c>
      <c r="B127" s="2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342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342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342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342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342"/>
    </row>
    <row r="128" spans="1:256" x14ac:dyDescent="0.2">
      <c r="A128" s="23">
        <v>6</v>
      </c>
      <c r="B128" s="26" t="str">
        <f>B107</f>
        <v>Sales Manager</v>
      </c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339"/>
      <c r="P128" s="70"/>
      <c r="Q128" s="70"/>
      <c r="R128" s="70"/>
      <c r="S128" s="70"/>
      <c r="T128" s="70"/>
      <c r="U128" s="70"/>
      <c r="V128" s="69">
        <v>1</v>
      </c>
      <c r="W128" s="69">
        <f t="shared" ref="Q128:AA130" si="488">V128</f>
        <v>1</v>
      </c>
      <c r="X128" s="69">
        <f t="shared" si="488"/>
        <v>1</v>
      </c>
      <c r="Y128" s="69">
        <f t="shared" si="488"/>
        <v>1</v>
      </c>
      <c r="Z128" s="69">
        <f t="shared" si="488"/>
        <v>1</v>
      </c>
      <c r="AA128" s="69">
        <f t="shared" si="488"/>
        <v>1</v>
      </c>
      <c r="AB128" s="341">
        <f t="shared" ref="AB128:AO130" si="489">AA128</f>
        <v>1</v>
      </c>
      <c r="AC128" s="69">
        <f>AA128</f>
        <v>1</v>
      </c>
      <c r="AD128" s="69">
        <f t="shared" si="489"/>
        <v>1</v>
      </c>
      <c r="AE128" s="69">
        <f t="shared" si="489"/>
        <v>1</v>
      </c>
      <c r="AF128" s="69">
        <f t="shared" si="489"/>
        <v>1</v>
      </c>
      <c r="AG128" s="69">
        <f t="shared" si="489"/>
        <v>1</v>
      </c>
      <c r="AH128" s="69">
        <f t="shared" si="489"/>
        <v>1</v>
      </c>
      <c r="AI128" s="69">
        <f t="shared" si="489"/>
        <v>1</v>
      </c>
      <c r="AJ128" s="69">
        <f t="shared" si="489"/>
        <v>1</v>
      </c>
      <c r="AK128" s="69">
        <f t="shared" si="489"/>
        <v>1</v>
      </c>
      <c r="AL128" s="69">
        <f t="shared" si="489"/>
        <v>1</v>
      </c>
      <c r="AM128" s="69">
        <f t="shared" si="489"/>
        <v>1</v>
      </c>
      <c r="AN128" s="69">
        <f t="shared" si="489"/>
        <v>1</v>
      </c>
      <c r="AO128" s="341">
        <f t="shared" si="489"/>
        <v>1</v>
      </c>
      <c r="AP128" s="69">
        <v>2</v>
      </c>
      <c r="AQ128" s="69">
        <f t="shared" ref="AQ128:BB130" si="490">AP128</f>
        <v>2</v>
      </c>
      <c r="AR128" s="69">
        <f t="shared" si="490"/>
        <v>2</v>
      </c>
      <c r="AS128" s="69">
        <f t="shared" si="490"/>
        <v>2</v>
      </c>
      <c r="AT128" s="69">
        <f t="shared" si="490"/>
        <v>2</v>
      </c>
      <c r="AU128" s="69">
        <f t="shared" si="490"/>
        <v>2</v>
      </c>
      <c r="AV128" s="69">
        <f t="shared" si="490"/>
        <v>2</v>
      </c>
      <c r="AW128" s="69">
        <f t="shared" si="490"/>
        <v>2</v>
      </c>
      <c r="AX128" s="69">
        <f t="shared" si="490"/>
        <v>2</v>
      </c>
      <c r="AY128" s="69">
        <f t="shared" si="490"/>
        <v>2</v>
      </c>
      <c r="AZ128" s="69">
        <f t="shared" si="490"/>
        <v>2</v>
      </c>
      <c r="BA128" s="69">
        <f t="shared" si="490"/>
        <v>2</v>
      </c>
      <c r="BB128" s="341">
        <f t="shared" si="490"/>
        <v>2</v>
      </c>
      <c r="BC128" s="69">
        <f>BA128</f>
        <v>2</v>
      </c>
      <c r="BD128" s="69">
        <f t="shared" ref="BD128:BO130" si="491">BC128</f>
        <v>2</v>
      </c>
      <c r="BE128" s="69">
        <f t="shared" si="491"/>
        <v>2</v>
      </c>
      <c r="BF128" s="69">
        <f t="shared" si="491"/>
        <v>2</v>
      </c>
      <c r="BG128" s="69">
        <f t="shared" si="491"/>
        <v>2</v>
      </c>
      <c r="BH128" s="69">
        <f t="shared" si="491"/>
        <v>2</v>
      </c>
      <c r="BI128" s="69">
        <f t="shared" si="491"/>
        <v>2</v>
      </c>
      <c r="BJ128" s="69">
        <f t="shared" si="491"/>
        <v>2</v>
      </c>
      <c r="BK128" s="69">
        <f t="shared" si="491"/>
        <v>2</v>
      </c>
      <c r="BL128" s="69">
        <f t="shared" si="491"/>
        <v>2</v>
      </c>
      <c r="BM128" s="69">
        <f t="shared" si="491"/>
        <v>2</v>
      </c>
      <c r="BN128" s="69">
        <f t="shared" si="491"/>
        <v>2</v>
      </c>
      <c r="BO128" s="341">
        <f t="shared" si="491"/>
        <v>2</v>
      </c>
    </row>
    <row r="129" spans="1:256" x14ac:dyDescent="0.2">
      <c r="A129" s="23">
        <v>7</v>
      </c>
      <c r="B129" s="26" t="str">
        <f>B108</f>
        <v>Account Executive</v>
      </c>
      <c r="C129" s="70">
        <v>1</v>
      </c>
      <c r="D129" s="70">
        <f t="shared" ref="D129:N129" si="492">C129</f>
        <v>1</v>
      </c>
      <c r="E129" s="70">
        <f t="shared" si="492"/>
        <v>1</v>
      </c>
      <c r="F129" s="70">
        <f t="shared" si="492"/>
        <v>1</v>
      </c>
      <c r="G129" s="70">
        <f t="shared" si="492"/>
        <v>1</v>
      </c>
      <c r="H129" s="70">
        <f t="shared" si="492"/>
        <v>1</v>
      </c>
      <c r="I129" s="70">
        <f t="shared" si="492"/>
        <v>1</v>
      </c>
      <c r="J129" s="70">
        <f t="shared" si="492"/>
        <v>1</v>
      </c>
      <c r="K129" s="70">
        <f t="shared" si="492"/>
        <v>1</v>
      </c>
      <c r="L129" s="70">
        <f t="shared" si="492"/>
        <v>1</v>
      </c>
      <c r="M129" s="70">
        <f t="shared" si="492"/>
        <v>1</v>
      </c>
      <c r="N129" s="70">
        <f t="shared" si="492"/>
        <v>1</v>
      </c>
      <c r="O129" s="341">
        <f>N129</f>
        <v>1</v>
      </c>
      <c r="P129" s="69">
        <v>1</v>
      </c>
      <c r="Q129" s="69">
        <f t="shared" si="488"/>
        <v>1</v>
      </c>
      <c r="R129" s="69">
        <f t="shared" si="488"/>
        <v>1</v>
      </c>
      <c r="S129" s="69">
        <f t="shared" si="488"/>
        <v>1</v>
      </c>
      <c r="T129" s="69">
        <f t="shared" si="488"/>
        <v>1</v>
      </c>
      <c r="U129" s="69">
        <f t="shared" si="488"/>
        <v>1</v>
      </c>
      <c r="V129" s="69">
        <v>3</v>
      </c>
      <c r="W129" s="69">
        <f t="shared" si="488"/>
        <v>3</v>
      </c>
      <c r="X129" s="69">
        <f t="shared" si="488"/>
        <v>3</v>
      </c>
      <c r="Y129" s="69">
        <f t="shared" si="488"/>
        <v>3</v>
      </c>
      <c r="Z129" s="69">
        <f t="shared" si="488"/>
        <v>3</v>
      </c>
      <c r="AA129" s="69">
        <f t="shared" si="488"/>
        <v>3</v>
      </c>
      <c r="AB129" s="341">
        <f t="shared" si="489"/>
        <v>3</v>
      </c>
      <c r="AC129" s="69">
        <v>3</v>
      </c>
      <c r="AD129" s="69">
        <f t="shared" si="489"/>
        <v>3</v>
      </c>
      <c r="AE129" s="69">
        <f t="shared" si="489"/>
        <v>3</v>
      </c>
      <c r="AF129" s="69">
        <f t="shared" si="489"/>
        <v>3</v>
      </c>
      <c r="AG129" s="69">
        <f t="shared" si="489"/>
        <v>3</v>
      </c>
      <c r="AH129" s="69">
        <f t="shared" si="489"/>
        <v>3</v>
      </c>
      <c r="AI129" s="69">
        <f t="shared" si="489"/>
        <v>3</v>
      </c>
      <c r="AJ129" s="69">
        <f t="shared" si="489"/>
        <v>3</v>
      </c>
      <c r="AK129" s="69">
        <f t="shared" si="489"/>
        <v>3</v>
      </c>
      <c r="AL129" s="69">
        <f t="shared" si="489"/>
        <v>3</v>
      </c>
      <c r="AM129" s="69">
        <f t="shared" si="489"/>
        <v>3</v>
      </c>
      <c r="AN129" s="69">
        <f t="shared" si="489"/>
        <v>3</v>
      </c>
      <c r="AO129" s="341">
        <f t="shared" si="489"/>
        <v>3</v>
      </c>
      <c r="AP129" s="69">
        <v>4</v>
      </c>
      <c r="AQ129" s="69">
        <f t="shared" si="490"/>
        <v>4</v>
      </c>
      <c r="AR129" s="69">
        <f t="shared" si="490"/>
        <v>4</v>
      </c>
      <c r="AS129" s="69">
        <f t="shared" si="490"/>
        <v>4</v>
      </c>
      <c r="AT129" s="69">
        <f t="shared" si="490"/>
        <v>4</v>
      </c>
      <c r="AU129" s="69">
        <f t="shared" si="490"/>
        <v>4</v>
      </c>
      <c r="AV129" s="69">
        <f t="shared" si="490"/>
        <v>4</v>
      </c>
      <c r="AW129" s="69">
        <f t="shared" si="490"/>
        <v>4</v>
      </c>
      <c r="AX129" s="69">
        <f t="shared" si="490"/>
        <v>4</v>
      </c>
      <c r="AY129" s="69">
        <f t="shared" si="490"/>
        <v>4</v>
      </c>
      <c r="AZ129" s="69">
        <f t="shared" si="490"/>
        <v>4</v>
      </c>
      <c r="BA129" s="69">
        <f t="shared" si="490"/>
        <v>4</v>
      </c>
      <c r="BB129" s="341">
        <f t="shared" si="490"/>
        <v>4</v>
      </c>
      <c r="BC129" s="69">
        <v>4</v>
      </c>
      <c r="BD129" s="69">
        <f t="shared" si="491"/>
        <v>4</v>
      </c>
      <c r="BE129" s="69">
        <f t="shared" si="491"/>
        <v>4</v>
      </c>
      <c r="BF129" s="69">
        <f t="shared" si="491"/>
        <v>4</v>
      </c>
      <c r="BG129" s="69">
        <f t="shared" si="491"/>
        <v>4</v>
      </c>
      <c r="BH129" s="69">
        <f t="shared" si="491"/>
        <v>4</v>
      </c>
      <c r="BI129" s="69">
        <f t="shared" si="491"/>
        <v>4</v>
      </c>
      <c r="BJ129" s="69">
        <f t="shared" si="491"/>
        <v>4</v>
      </c>
      <c r="BK129" s="69">
        <f t="shared" si="491"/>
        <v>4</v>
      </c>
      <c r="BL129" s="69">
        <f t="shared" si="491"/>
        <v>4</v>
      </c>
      <c r="BM129" s="69">
        <f t="shared" si="491"/>
        <v>4</v>
      </c>
      <c r="BN129" s="69">
        <f t="shared" si="491"/>
        <v>4</v>
      </c>
      <c r="BO129" s="341">
        <f t="shared" si="491"/>
        <v>4</v>
      </c>
    </row>
    <row r="130" spans="1:256" x14ac:dyDescent="0.2">
      <c r="A130" s="23">
        <v>8</v>
      </c>
      <c r="B130" s="26" t="str">
        <f>B109</f>
        <v>Marketing Assistant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339"/>
      <c r="P130" s="70"/>
      <c r="Q130" s="70"/>
      <c r="R130" s="70"/>
      <c r="S130" s="70"/>
      <c r="T130" s="70"/>
      <c r="U130" s="70"/>
      <c r="V130" s="70">
        <v>1</v>
      </c>
      <c r="W130" s="70">
        <f t="shared" si="488"/>
        <v>1</v>
      </c>
      <c r="X130" s="70">
        <f t="shared" si="488"/>
        <v>1</v>
      </c>
      <c r="Y130" s="70">
        <f t="shared" si="488"/>
        <v>1</v>
      </c>
      <c r="Z130" s="70">
        <f t="shared" si="488"/>
        <v>1</v>
      </c>
      <c r="AA130" s="69">
        <f t="shared" si="488"/>
        <v>1</v>
      </c>
      <c r="AB130" s="341">
        <f t="shared" si="489"/>
        <v>1</v>
      </c>
      <c r="AC130" s="69">
        <f>AA130</f>
        <v>1</v>
      </c>
      <c r="AD130" s="69">
        <f t="shared" ref="AD130" si="493">AC130</f>
        <v>1</v>
      </c>
      <c r="AE130" s="69">
        <f t="shared" ref="AE130" si="494">AD130</f>
        <v>1</v>
      </c>
      <c r="AF130" s="69">
        <f t="shared" ref="AF130" si="495">AE130</f>
        <v>1</v>
      </c>
      <c r="AG130" s="69">
        <f t="shared" ref="AG130" si="496">AF130</f>
        <v>1</v>
      </c>
      <c r="AH130" s="69">
        <f t="shared" ref="AH130" si="497">AG130</f>
        <v>1</v>
      </c>
      <c r="AI130" s="69">
        <f t="shared" ref="AI130" si="498">AH130</f>
        <v>1</v>
      </c>
      <c r="AJ130" s="69">
        <f t="shared" ref="AJ130" si="499">AI130</f>
        <v>1</v>
      </c>
      <c r="AK130" s="69">
        <f t="shared" ref="AK130" si="500">AJ130</f>
        <v>1</v>
      </c>
      <c r="AL130" s="69">
        <f t="shared" ref="AL130" si="501">AK130</f>
        <v>1</v>
      </c>
      <c r="AM130" s="69">
        <f t="shared" ref="AM130" si="502">AL130</f>
        <v>1</v>
      </c>
      <c r="AN130" s="69">
        <f t="shared" ref="AN130" si="503">AM130</f>
        <v>1</v>
      </c>
      <c r="AO130" s="341">
        <f t="shared" si="489"/>
        <v>1</v>
      </c>
      <c r="AP130" s="69">
        <v>2</v>
      </c>
      <c r="AQ130" s="69">
        <f t="shared" ref="AQ130" si="504">AP130</f>
        <v>2</v>
      </c>
      <c r="AR130" s="69">
        <f t="shared" ref="AR130" si="505">AQ130</f>
        <v>2</v>
      </c>
      <c r="AS130" s="69">
        <f t="shared" ref="AS130" si="506">AR130</f>
        <v>2</v>
      </c>
      <c r="AT130" s="69">
        <f t="shared" ref="AT130" si="507">AS130</f>
        <v>2</v>
      </c>
      <c r="AU130" s="69">
        <f t="shared" ref="AU130" si="508">AT130</f>
        <v>2</v>
      </c>
      <c r="AV130" s="69">
        <f t="shared" ref="AV130" si="509">AU130</f>
        <v>2</v>
      </c>
      <c r="AW130" s="69">
        <f t="shared" ref="AW130" si="510">AV130</f>
        <v>2</v>
      </c>
      <c r="AX130" s="69">
        <f t="shared" ref="AX130" si="511">AW130</f>
        <v>2</v>
      </c>
      <c r="AY130" s="69">
        <f t="shared" ref="AY130" si="512">AX130</f>
        <v>2</v>
      </c>
      <c r="AZ130" s="69">
        <f t="shared" ref="AZ130" si="513">AY130</f>
        <v>2</v>
      </c>
      <c r="BA130" s="69">
        <f t="shared" si="490"/>
        <v>2</v>
      </c>
      <c r="BB130" s="341">
        <f t="shared" si="490"/>
        <v>2</v>
      </c>
      <c r="BC130" s="69">
        <f>BA130</f>
        <v>2</v>
      </c>
      <c r="BD130" s="69">
        <f t="shared" ref="BD130" si="514">BC130</f>
        <v>2</v>
      </c>
      <c r="BE130" s="69">
        <f t="shared" ref="BE130" si="515">BD130</f>
        <v>2</v>
      </c>
      <c r="BF130" s="69">
        <f t="shared" ref="BF130" si="516">BE130</f>
        <v>2</v>
      </c>
      <c r="BG130" s="69">
        <f t="shared" ref="BG130" si="517">BF130</f>
        <v>2</v>
      </c>
      <c r="BH130" s="69">
        <f t="shared" ref="BH130" si="518">BG130</f>
        <v>2</v>
      </c>
      <c r="BI130" s="69">
        <f t="shared" ref="BI130" si="519">BH130</f>
        <v>2</v>
      </c>
      <c r="BJ130" s="69">
        <f t="shared" ref="BJ130" si="520">BI130</f>
        <v>2</v>
      </c>
      <c r="BK130" s="69">
        <f t="shared" ref="BK130" si="521">BJ130</f>
        <v>2</v>
      </c>
      <c r="BL130" s="69">
        <f t="shared" ref="BL130" si="522">BK130</f>
        <v>2</v>
      </c>
      <c r="BM130" s="69">
        <f t="shared" ref="BM130" si="523">BL130</f>
        <v>2</v>
      </c>
      <c r="BN130" s="69">
        <f t="shared" ref="BN130" si="524">BM130</f>
        <v>2</v>
      </c>
      <c r="BO130" s="341">
        <f t="shared" si="491"/>
        <v>2</v>
      </c>
    </row>
    <row r="131" spans="1:256" s="78" customFormat="1" x14ac:dyDescent="0.2">
      <c r="A131" s="75"/>
      <c r="B131" s="79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344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344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344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344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344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  <c r="GS131" s="77"/>
      <c r="GT131" s="77"/>
      <c r="GU131" s="77"/>
    </row>
    <row r="132" spans="1:256" x14ac:dyDescent="0.2">
      <c r="A132" s="42" t="s">
        <v>171</v>
      </c>
      <c r="B132" s="24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340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340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340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340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340"/>
    </row>
    <row r="133" spans="1:256" x14ac:dyDescent="0.2">
      <c r="A133" s="23">
        <v>9</v>
      </c>
      <c r="B133" s="26" t="str">
        <f>B112</f>
        <v>Accountant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339"/>
      <c r="P133" s="81"/>
      <c r="Q133" s="81"/>
      <c r="R133" s="81"/>
      <c r="S133" s="81"/>
      <c r="T133" s="81"/>
      <c r="U133" s="81"/>
      <c r="V133" s="70"/>
      <c r="W133" s="70"/>
      <c r="X133" s="70"/>
      <c r="Y133" s="70"/>
      <c r="Z133" s="70"/>
      <c r="AA133" s="70"/>
      <c r="AB133" s="341"/>
      <c r="AC133" s="69">
        <v>1</v>
      </c>
      <c r="AD133" s="70">
        <f t="shared" ref="AB133:AO134" si="525">AC133</f>
        <v>1</v>
      </c>
      <c r="AE133" s="70">
        <f t="shared" si="525"/>
        <v>1</v>
      </c>
      <c r="AF133" s="70">
        <f t="shared" si="525"/>
        <v>1</v>
      </c>
      <c r="AG133" s="70">
        <f t="shared" si="525"/>
        <v>1</v>
      </c>
      <c r="AH133" s="70">
        <f t="shared" si="525"/>
        <v>1</v>
      </c>
      <c r="AI133" s="70">
        <f t="shared" si="525"/>
        <v>1</v>
      </c>
      <c r="AJ133" s="70">
        <f t="shared" si="525"/>
        <v>1</v>
      </c>
      <c r="AK133" s="70">
        <f t="shared" si="525"/>
        <v>1</v>
      </c>
      <c r="AL133" s="70">
        <f t="shared" si="525"/>
        <v>1</v>
      </c>
      <c r="AM133" s="70">
        <f t="shared" si="525"/>
        <v>1</v>
      </c>
      <c r="AN133" s="70">
        <f t="shared" si="525"/>
        <v>1</v>
      </c>
      <c r="AO133" s="341">
        <f t="shared" si="525"/>
        <v>1</v>
      </c>
      <c r="AP133" s="70">
        <v>1</v>
      </c>
      <c r="AQ133" s="70">
        <f t="shared" ref="AQ133:BB134" si="526">AP133</f>
        <v>1</v>
      </c>
      <c r="AR133" s="70">
        <f t="shared" si="526"/>
        <v>1</v>
      </c>
      <c r="AS133" s="70">
        <f t="shared" si="526"/>
        <v>1</v>
      </c>
      <c r="AT133" s="70">
        <f t="shared" si="526"/>
        <v>1</v>
      </c>
      <c r="AU133" s="70">
        <f t="shared" si="526"/>
        <v>1</v>
      </c>
      <c r="AV133" s="70">
        <f t="shared" si="526"/>
        <v>1</v>
      </c>
      <c r="AW133" s="70">
        <f t="shared" si="526"/>
        <v>1</v>
      </c>
      <c r="AX133" s="70">
        <f t="shared" si="526"/>
        <v>1</v>
      </c>
      <c r="AY133" s="70">
        <f t="shared" si="526"/>
        <v>1</v>
      </c>
      <c r="AZ133" s="70">
        <f t="shared" si="526"/>
        <v>1</v>
      </c>
      <c r="BA133" s="70">
        <f t="shared" si="526"/>
        <v>1</v>
      </c>
      <c r="BB133" s="341">
        <f t="shared" si="526"/>
        <v>1</v>
      </c>
      <c r="BC133" s="70">
        <v>1</v>
      </c>
      <c r="BD133" s="70">
        <f t="shared" ref="BD133:BO134" si="527">BC133</f>
        <v>1</v>
      </c>
      <c r="BE133" s="70">
        <f t="shared" si="527"/>
        <v>1</v>
      </c>
      <c r="BF133" s="70">
        <f t="shared" si="527"/>
        <v>1</v>
      </c>
      <c r="BG133" s="70">
        <f t="shared" si="527"/>
        <v>1</v>
      </c>
      <c r="BH133" s="70">
        <f t="shared" si="527"/>
        <v>1</v>
      </c>
      <c r="BI133" s="70">
        <f t="shared" si="527"/>
        <v>1</v>
      </c>
      <c r="BJ133" s="70">
        <f t="shared" si="527"/>
        <v>1</v>
      </c>
      <c r="BK133" s="70">
        <f t="shared" si="527"/>
        <v>1</v>
      </c>
      <c r="BL133" s="70">
        <f t="shared" si="527"/>
        <v>1</v>
      </c>
      <c r="BM133" s="70">
        <f t="shared" si="527"/>
        <v>1</v>
      </c>
      <c r="BN133" s="70">
        <f t="shared" si="527"/>
        <v>1</v>
      </c>
      <c r="BO133" s="341">
        <f t="shared" si="527"/>
        <v>1</v>
      </c>
    </row>
    <row r="134" spans="1:256" s="78" customFormat="1" x14ac:dyDescent="0.2">
      <c r="A134" s="75"/>
      <c r="B134" s="76" t="s">
        <v>116</v>
      </c>
      <c r="C134" s="82">
        <f t="shared" ref="C134:N134" si="528">SUM(C119:C133)</f>
        <v>3</v>
      </c>
      <c r="D134" s="82">
        <f t="shared" si="528"/>
        <v>3</v>
      </c>
      <c r="E134" s="82">
        <f t="shared" si="528"/>
        <v>3</v>
      </c>
      <c r="F134" s="82">
        <f t="shared" si="528"/>
        <v>3</v>
      </c>
      <c r="G134" s="82">
        <f t="shared" si="528"/>
        <v>3</v>
      </c>
      <c r="H134" s="82">
        <f t="shared" si="528"/>
        <v>3</v>
      </c>
      <c r="I134" s="82">
        <f t="shared" si="528"/>
        <v>3</v>
      </c>
      <c r="J134" s="82">
        <f t="shared" si="528"/>
        <v>3</v>
      </c>
      <c r="K134" s="82">
        <f t="shared" si="528"/>
        <v>3</v>
      </c>
      <c r="L134" s="82">
        <f t="shared" si="528"/>
        <v>3</v>
      </c>
      <c r="M134" s="82">
        <f t="shared" si="528"/>
        <v>3</v>
      </c>
      <c r="N134" s="82">
        <f t="shared" si="528"/>
        <v>3</v>
      </c>
      <c r="O134" s="341">
        <f>N134</f>
        <v>3</v>
      </c>
      <c r="P134" s="82">
        <f t="shared" ref="P134:AA134" si="529">SUM(P119:P133)</f>
        <v>3</v>
      </c>
      <c r="Q134" s="82">
        <f t="shared" si="529"/>
        <v>3</v>
      </c>
      <c r="R134" s="82">
        <f t="shared" si="529"/>
        <v>3</v>
      </c>
      <c r="S134" s="82">
        <f t="shared" si="529"/>
        <v>3</v>
      </c>
      <c r="T134" s="82">
        <f t="shared" si="529"/>
        <v>3</v>
      </c>
      <c r="U134" s="82">
        <f t="shared" si="529"/>
        <v>3</v>
      </c>
      <c r="V134" s="82">
        <f t="shared" si="529"/>
        <v>10</v>
      </c>
      <c r="W134" s="82">
        <f t="shared" si="529"/>
        <v>10</v>
      </c>
      <c r="X134" s="82">
        <f t="shared" si="529"/>
        <v>10</v>
      </c>
      <c r="Y134" s="82">
        <f t="shared" si="529"/>
        <v>10</v>
      </c>
      <c r="Z134" s="82">
        <f t="shared" si="529"/>
        <v>10</v>
      </c>
      <c r="AA134" s="82">
        <f t="shared" si="529"/>
        <v>10</v>
      </c>
      <c r="AB134" s="341">
        <f t="shared" si="525"/>
        <v>10</v>
      </c>
      <c r="AC134" s="82">
        <f t="shared" ref="AC134:AN134" si="530">SUM(AC119:AC133)</f>
        <v>14</v>
      </c>
      <c r="AD134" s="82">
        <f t="shared" si="530"/>
        <v>14</v>
      </c>
      <c r="AE134" s="82">
        <f t="shared" si="530"/>
        <v>14</v>
      </c>
      <c r="AF134" s="82">
        <f t="shared" si="530"/>
        <v>14</v>
      </c>
      <c r="AG134" s="82">
        <f t="shared" si="530"/>
        <v>14</v>
      </c>
      <c r="AH134" s="82">
        <f t="shared" si="530"/>
        <v>14</v>
      </c>
      <c r="AI134" s="82">
        <f t="shared" si="530"/>
        <v>14</v>
      </c>
      <c r="AJ134" s="82">
        <f t="shared" si="530"/>
        <v>14</v>
      </c>
      <c r="AK134" s="82">
        <f t="shared" si="530"/>
        <v>14</v>
      </c>
      <c r="AL134" s="82">
        <f t="shared" si="530"/>
        <v>14</v>
      </c>
      <c r="AM134" s="82">
        <f t="shared" si="530"/>
        <v>14</v>
      </c>
      <c r="AN134" s="82">
        <f t="shared" si="530"/>
        <v>14</v>
      </c>
      <c r="AO134" s="341">
        <f t="shared" si="525"/>
        <v>14</v>
      </c>
      <c r="AP134" s="82">
        <f t="shared" ref="AP134:BA134" si="531">SUM(AP119:AP133)</f>
        <v>18</v>
      </c>
      <c r="AQ134" s="82">
        <f t="shared" si="531"/>
        <v>18</v>
      </c>
      <c r="AR134" s="82">
        <f t="shared" si="531"/>
        <v>18</v>
      </c>
      <c r="AS134" s="82">
        <f t="shared" si="531"/>
        <v>18</v>
      </c>
      <c r="AT134" s="82">
        <f t="shared" si="531"/>
        <v>18</v>
      </c>
      <c r="AU134" s="82">
        <f t="shared" si="531"/>
        <v>18</v>
      </c>
      <c r="AV134" s="82">
        <f t="shared" si="531"/>
        <v>18</v>
      </c>
      <c r="AW134" s="82">
        <f t="shared" si="531"/>
        <v>18</v>
      </c>
      <c r="AX134" s="82">
        <f t="shared" si="531"/>
        <v>18</v>
      </c>
      <c r="AY134" s="82">
        <f t="shared" si="531"/>
        <v>18</v>
      </c>
      <c r="AZ134" s="82">
        <f t="shared" si="531"/>
        <v>18</v>
      </c>
      <c r="BA134" s="82">
        <f t="shared" si="531"/>
        <v>18</v>
      </c>
      <c r="BB134" s="341">
        <f t="shared" si="526"/>
        <v>18</v>
      </c>
      <c r="BC134" s="82">
        <f t="shared" ref="BC134:BN134" si="532">SUM(BC119:BC133)</f>
        <v>19</v>
      </c>
      <c r="BD134" s="82">
        <f t="shared" si="532"/>
        <v>19</v>
      </c>
      <c r="BE134" s="82">
        <f t="shared" si="532"/>
        <v>19</v>
      </c>
      <c r="BF134" s="82">
        <f t="shared" si="532"/>
        <v>19</v>
      </c>
      <c r="BG134" s="82">
        <f t="shared" si="532"/>
        <v>19</v>
      </c>
      <c r="BH134" s="82">
        <f t="shared" si="532"/>
        <v>19</v>
      </c>
      <c r="BI134" s="82">
        <f t="shared" si="532"/>
        <v>19</v>
      </c>
      <c r="BJ134" s="82">
        <f t="shared" si="532"/>
        <v>19</v>
      </c>
      <c r="BK134" s="82">
        <f t="shared" si="532"/>
        <v>19</v>
      </c>
      <c r="BL134" s="82">
        <f t="shared" si="532"/>
        <v>19</v>
      </c>
      <c r="BM134" s="82">
        <f t="shared" si="532"/>
        <v>19</v>
      </c>
      <c r="BN134" s="82">
        <f t="shared" si="532"/>
        <v>19</v>
      </c>
      <c r="BO134" s="341">
        <f t="shared" si="527"/>
        <v>19</v>
      </c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</row>
    <row r="135" spans="1:256" s="78" customFormat="1" ht="13.5" thickBot="1" x14ac:dyDescent="0.25">
      <c r="A135" s="75"/>
      <c r="B135" s="79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343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343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343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348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352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</row>
    <row r="136" spans="1:256" s="48" customFormat="1" ht="12.75" customHeight="1" x14ac:dyDescent="0.2">
      <c r="A136" s="45"/>
      <c r="B136" s="45"/>
      <c r="C136" s="45" t="s">
        <v>76</v>
      </c>
      <c r="D136" s="45" t="s">
        <v>77</v>
      </c>
      <c r="E136" s="45" t="s">
        <v>78</v>
      </c>
      <c r="F136" s="45" t="s">
        <v>79</v>
      </c>
      <c r="G136" s="45" t="s">
        <v>80</v>
      </c>
      <c r="H136" s="45" t="s">
        <v>81</v>
      </c>
      <c r="I136" s="45" t="s">
        <v>82</v>
      </c>
      <c r="J136" s="45" t="s">
        <v>83</v>
      </c>
      <c r="K136" s="45" t="s">
        <v>84</v>
      </c>
      <c r="L136" s="45" t="s">
        <v>85</v>
      </c>
      <c r="M136" s="45" t="s">
        <v>86</v>
      </c>
      <c r="N136" s="45" t="s">
        <v>87</v>
      </c>
      <c r="O136" s="45" t="s">
        <v>9</v>
      </c>
      <c r="P136" s="45" t="s">
        <v>76</v>
      </c>
      <c r="Q136" s="45" t="s">
        <v>77</v>
      </c>
      <c r="R136" s="45" t="s">
        <v>78</v>
      </c>
      <c r="S136" s="45" t="s">
        <v>79</v>
      </c>
      <c r="T136" s="45" t="s">
        <v>80</v>
      </c>
      <c r="U136" s="45" t="s">
        <v>81</v>
      </c>
      <c r="V136" s="45" t="s">
        <v>82</v>
      </c>
      <c r="W136" s="45" t="s">
        <v>83</v>
      </c>
      <c r="X136" s="45" t="s">
        <v>84</v>
      </c>
      <c r="Y136" s="45" t="s">
        <v>85</v>
      </c>
      <c r="Z136" s="45" t="s">
        <v>86</v>
      </c>
      <c r="AA136" s="45" t="s">
        <v>87</v>
      </c>
      <c r="AB136" s="45" t="s">
        <v>9</v>
      </c>
      <c r="AC136" s="45" t="s">
        <v>76</v>
      </c>
      <c r="AD136" s="45" t="s">
        <v>77</v>
      </c>
      <c r="AE136" s="45" t="s">
        <v>78</v>
      </c>
      <c r="AF136" s="45" t="s">
        <v>79</v>
      </c>
      <c r="AG136" s="45" t="s">
        <v>80</v>
      </c>
      <c r="AH136" s="45" t="s">
        <v>81</v>
      </c>
      <c r="AI136" s="45" t="s">
        <v>82</v>
      </c>
      <c r="AJ136" s="45" t="s">
        <v>83</v>
      </c>
      <c r="AK136" s="45" t="s">
        <v>84</v>
      </c>
      <c r="AL136" s="45" t="s">
        <v>85</v>
      </c>
      <c r="AM136" s="45" t="s">
        <v>86</v>
      </c>
      <c r="AN136" s="45" t="s">
        <v>87</v>
      </c>
      <c r="AO136" s="45" t="s">
        <v>9</v>
      </c>
      <c r="AP136" s="45" t="s">
        <v>76</v>
      </c>
      <c r="AQ136" s="45" t="s">
        <v>77</v>
      </c>
      <c r="AR136" s="45" t="s">
        <v>78</v>
      </c>
      <c r="AS136" s="45" t="s">
        <v>79</v>
      </c>
      <c r="AT136" s="45" t="s">
        <v>80</v>
      </c>
      <c r="AU136" s="45" t="s">
        <v>81</v>
      </c>
      <c r="AV136" s="45" t="s">
        <v>82</v>
      </c>
      <c r="AW136" s="45" t="s">
        <v>83</v>
      </c>
      <c r="AX136" s="45" t="s">
        <v>84</v>
      </c>
      <c r="AY136" s="45" t="s">
        <v>85</v>
      </c>
      <c r="AZ136" s="45" t="s">
        <v>86</v>
      </c>
      <c r="BA136" s="45" t="s">
        <v>87</v>
      </c>
      <c r="BB136" s="45" t="s">
        <v>9</v>
      </c>
      <c r="BC136" s="45" t="s">
        <v>76</v>
      </c>
      <c r="BD136" s="45" t="s">
        <v>77</v>
      </c>
      <c r="BE136" s="45" t="s">
        <v>78</v>
      </c>
      <c r="BF136" s="45" t="s">
        <v>79</v>
      </c>
      <c r="BG136" s="45" t="s">
        <v>80</v>
      </c>
      <c r="BH136" s="45" t="s">
        <v>81</v>
      </c>
      <c r="BI136" s="45" t="s">
        <v>82</v>
      </c>
      <c r="BJ136" s="45" t="s">
        <v>83</v>
      </c>
      <c r="BK136" s="45" t="s">
        <v>84</v>
      </c>
      <c r="BL136" s="45" t="s">
        <v>85</v>
      </c>
      <c r="BM136" s="45" t="s">
        <v>86</v>
      </c>
      <c r="BN136" s="45" t="s">
        <v>87</v>
      </c>
      <c r="BO136" s="45" t="s">
        <v>9</v>
      </c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  <c r="HG136" s="47"/>
      <c r="HH136" s="47"/>
      <c r="HI136" s="47"/>
      <c r="HJ136" s="47"/>
      <c r="HK136" s="47"/>
      <c r="HL136" s="47"/>
      <c r="HM136" s="47"/>
      <c r="HN136" s="47"/>
      <c r="HO136" s="47"/>
      <c r="HP136" s="47"/>
      <c r="HQ136" s="47"/>
      <c r="HR136" s="47"/>
      <c r="HS136" s="47"/>
      <c r="HT136" s="47"/>
      <c r="HU136" s="47"/>
      <c r="HV136" s="47"/>
      <c r="HW136" s="47"/>
      <c r="HX136" s="47"/>
      <c r="HY136" s="47"/>
      <c r="HZ136" s="47"/>
      <c r="IA136" s="47"/>
      <c r="IB136" s="47"/>
      <c r="IC136" s="47"/>
      <c r="ID136" s="47"/>
      <c r="IE136" s="47"/>
      <c r="IF136" s="47"/>
      <c r="IG136" s="47"/>
      <c r="IH136" s="47"/>
      <c r="II136" s="47"/>
      <c r="IJ136" s="47"/>
      <c r="IK136" s="47"/>
      <c r="IL136" s="47"/>
      <c r="IM136" s="47"/>
      <c r="IN136" s="47"/>
      <c r="IO136" s="47"/>
      <c r="IP136" s="47"/>
      <c r="IQ136" s="47"/>
      <c r="IR136" s="47"/>
      <c r="IS136" s="47"/>
      <c r="IT136" s="47"/>
      <c r="IU136" s="47"/>
      <c r="IV136" s="47"/>
    </row>
    <row r="137" spans="1:256" s="49" customFormat="1" ht="15" customHeight="1" thickBot="1" x14ac:dyDescent="0.25">
      <c r="A137" s="45"/>
      <c r="B137" s="45"/>
      <c r="C137" s="45" t="s">
        <v>0</v>
      </c>
      <c r="D137" s="45" t="s">
        <v>0</v>
      </c>
      <c r="E137" s="45" t="s">
        <v>0</v>
      </c>
      <c r="F137" s="45" t="str">
        <f t="shared" ref="F137:N137" si="533">E137</f>
        <v>Year 1</v>
      </c>
      <c r="G137" s="45" t="str">
        <f t="shared" si="533"/>
        <v>Year 1</v>
      </c>
      <c r="H137" s="45" t="str">
        <f t="shared" si="533"/>
        <v>Year 1</v>
      </c>
      <c r="I137" s="45" t="str">
        <f t="shared" si="533"/>
        <v>Year 1</v>
      </c>
      <c r="J137" s="45" t="str">
        <f t="shared" si="533"/>
        <v>Year 1</v>
      </c>
      <c r="K137" s="45" t="str">
        <f t="shared" si="533"/>
        <v>Year 1</v>
      </c>
      <c r="L137" s="45" t="str">
        <f t="shared" si="533"/>
        <v>Year 1</v>
      </c>
      <c r="M137" s="45" t="str">
        <f t="shared" si="533"/>
        <v>Year 1</v>
      </c>
      <c r="N137" s="45" t="str">
        <f t="shared" si="533"/>
        <v>Year 1</v>
      </c>
      <c r="O137" s="45" t="s">
        <v>0</v>
      </c>
      <c r="P137" s="45" t="s">
        <v>1</v>
      </c>
      <c r="Q137" s="45" t="str">
        <f t="shared" ref="Q137:AA137" si="534">P137</f>
        <v>Year 2</v>
      </c>
      <c r="R137" s="45" t="str">
        <f t="shared" si="534"/>
        <v>Year 2</v>
      </c>
      <c r="S137" s="45" t="str">
        <f t="shared" si="534"/>
        <v>Year 2</v>
      </c>
      <c r="T137" s="45" t="str">
        <f t="shared" si="534"/>
        <v>Year 2</v>
      </c>
      <c r="U137" s="45" t="str">
        <f t="shared" si="534"/>
        <v>Year 2</v>
      </c>
      <c r="V137" s="45" t="str">
        <f t="shared" si="534"/>
        <v>Year 2</v>
      </c>
      <c r="W137" s="45" t="str">
        <f t="shared" si="534"/>
        <v>Year 2</v>
      </c>
      <c r="X137" s="45" t="str">
        <f t="shared" si="534"/>
        <v>Year 2</v>
      </c>
      <c r="Y137" s="45" t="str">
        <f t="shared" si="534"/>
        <v>Year 2</v>
      </c>
      <c r="Z137" s="45" t="str">
        <f t="shared" si="534"/>
        <v>Year 2</v>
      </c>
      <c r="AA137" s="45" t="str">
        <f t="shared" si="534"/>
        <v>Year 2</v>
      </c>
      <c r="AB137" s="45" t="s">
        <v>1</v>
      </c>
      <c r="AC137" s="45" t="s">
        <v>2</v>
      </c>
      <c r="AD137" s="45" t="str">
        <f t="shared" ref="AD137:AN137" si="535">AC137</f>
        <v>Year 3</v>
      </c>
      <c r="AE137" s="45" t="str">
        <f t="shared" si="535"/>
        <v>Year 3</v>
      </c>
      <c r="AF137" s="45" t="str">
        <f t="shared" si="535"/>
        <v>Year 3</v>
      </c>
      <c r="AG137" s="45" t="str">
        <f t="shared" si="535"/>
        <v>Year 3</v>
      </c>
      <c r="AH137" s="45" t="str">
        <f t="shared" si="535"/>
        <v>Year 3</v>
      </c>
      <c r="AI137" s="45" t="str">
        <f t="shared" si="535"/>
        <v>Year 3</v>
      </c>
      <c r="AJ137" s="45" t="str">
        <f t="shared" si="535"/>
        <v>Year 3</v>
      </c>
      <c r="AK137" s="45" t="str">
        <f t="shared" si="535"/>
        <v>Year 3</v>
      </c>
      <c r="AL137" s="45" t="str">
        <f t="shared" si="535"/>
        <v>Year 3</v>
      </c>
      <c r="AM137" s="45" t="str">
        <f t="shared" si="535"/>
        <v>Year 3</v>
      </c>
      <c r="AN137" s="45" t="str">
        <f t="shared" si="535"/>
        <v>Year 3</v>
      </c>
      <c r="AO137" s="45" t="s">
        <v>2</v>
      </c>
      <c r="AP137" s="45" t="s">
        <v>3</v>
      </c>
      <c r="AQ137" s="45" t="str">
        <f t="shared" ref="AQ137:BA137" si="536">AP137</f>
        <v>Year 4</v>
      </c>
      <c r="AR137" s="45" t="str">
        <f t="shared" si="536"/>
        <v>Year 4</v>
      </c>
      <c r="AS137" s="45" t="str">
        <f t="shared" si="536"/>
        <v>Year 4</v>
      </c>
      <c r="AT137" s="45" t="str">
        <f t="shared" si="536"/>
        <v>Year 4</v>
      </c>
      <c r="AU137" s="45" t="str">
        <f t="shared" si="536"/>
        <v>Year 4</v>
      </c>
      <c r="AV137" s="45" t="str">
        <f t="shared" si="536"/>
        <v>Year 4</v>
      </c>
      <c r="AW137" s="45" t="str">
        <f t="shared" si="536"/>
        <v>Year 4</v>
      </c>
      <c r="AX137" s="45" t="str">
        <f t="shared" si="536"/>
        <v>Year 4</v>
      </c>
      <c r="AY137" s="45" t="str">
        <f t="shared" si="536"/>
        <v>Year 4</v>
      </c>
      <c r="AZ137" s="45" t="str">
        <f t="shared" si="536"/>
        <v>Year 4</v>
      </c>
      <c r="BA137" s="45" t="str">
        <f t="shared" si="536"/>
        <v>Year 4</v>
      </c>
      <c r="BB137" s="45" t="s">
        <v>3</v>
      </c>
      <c r="BC137" s="45" t="s">
        <v>4</v>
      </c>
      <c r="BD137" s="45" t="str">
        <f t="shared" ref="BD137:BN137" si="537">BC137</f>
        <v>Year 5</v>
      </c>
      <c r="BE137" s="45" t="str">
        <f t="shared" si="537"/>
        <v>Year 5</v>
      </c>
      <c r="BF137" s="45" t="str">
        <f t="shared" si="537"/>
        <v>Year 5</v>
      </c>
      <c r="BG137" s="45" t="str">
        <f t="shared" si="537"/>
        <v>Year 5</v>
      </c>
      <c r="BH137" s="45" t="str">
        <f t="shared" si="537"/>
        <v>Year 5</v>
      </c>
      <c r="BI137" s="45" t="str">
        <f t="shared" si="537"/>
        <v>Year 5</v>
      </c>
      <c r="BJ137" s="45" t="str">
        <f t="shared" si="537"/>
        <v>Year 5</v>
      </c>
      <c r="BK137" s="45" t="str">
        <f t="shared" si="537"/>
        <v>Year 5</v>
      </c>
      <c r="BL137" s="45" t="str">
        <f t="shared" si="537"/>
        <v>Year 5</v>
      </c>
      <c r="BM137" s="45" t="str">
        <f t="shared" si="537"/>
        <v>Year 5</v>
      </c>
      <c r="BN137" s="45" t="str">
        <f t="shared" si="537"/>
        <v>Year 5</v>
      </c>
      <c r="BO137" s="45" t="s">
        <v>4</v>
      </c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  <c r="HG137" s="47"/>
      <c r="HH137" s="47"/>
      <c r="HI137" s="47"/>
      <c r="HJ137" s="47"/>
      <c r="HK137" s="47"/>
      <c r="HL137" s="47"/>
      <c r="HM137" s="47"/>
      <c r="HN137" s="47"/>
      <c r="HO137" s="47"/>
      <c r="HP137" s="47"/>
      <c r="HQ137" s="47"/>
      <c r="HR137" s="47"/>
      <c r="HS137" s="47"/>
      <c r="HT137" s="47"/>
      <c r="HU137" s="47"/>
      <c r="HV137" s="47"/>
      <c r="HW137" s="47"/>
      <c r="HX137" s="47"/>
      <c r="HY137" s="47"/>
      <c r="HZ137" s="47"/>
      <c r="IA137" s="47"/>
      <c r="IB137" s="47"/>
      <c r="IC137" s="47"/>
      <c r="ID137" s="47"/>
      <c r="IE137" s="47"/>
      <c r="IF137" s="47"/>
      <c r="IG137" s="47"/>
      <c r="IH137" s="47"/>
      <c r="II137" s="47"/>
      <c r="IJ137" s="47"/>
      <c r="IK137" s="47"/>
      <c r="IL137" s="47"/>
      <c r="IM137" s="47"/>
      <c r="IN137" s="47"/>
      <c r="IO137" s="47"/>
      <c r="IP137" s="47"/>
      <c r="IQ137" s="47"/>
      <c r="IR137" s="47"/>
      <c r="IS137" s="47"/>
      <c r="IT137" s="47"/>
      <c r="IU137" s="47"/>
      <c r="IV137" s="47"/>
    </row>
    <row r="138" spans="1:256" x14ac:dyDescent="0.2">
      <c r="A138" s="26"/>
      <c r="B138" s="42" t="s">
        <v>216</v>
      </c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341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341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341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341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341"/>
    </row>
    <row r="139" spans="1:256" x14ac:dyDescent="0.2">
      <c r="A139" s="259"/>
      <c r="B139" s="56" t="s">
        <v>297</v>
      </c>
      <c r="C139" s="260">
        <f t="shared" ref="C139:N139" si="538">C89</f>
        <v>5416.666666666667</v>
      </c>
      <c r="D139" s="260">
        <f t="shared" si="538"/>
        <v>5416.666666666667</v>
      </c>
      <c r="E139" s="260">
        <f t="shared" si="538"/>
        <v>5416.666666666667</v>
      </c>
      <c r="F139" s="260">
        <f t="shared" si="538"/>
        <v>5416.666666666667</v>
      </c>
      <c r="G139" s="260">
        <f t="shared" si="538"/>
        <v>5416.666666666667</v>
      </c>
      <c r="H139" s="260">
        <f t="shared" si="538"/>
        <v>5416.666666666667</v>
      </c>
      <c r="I139" s="260">
        <f t="shared" si="538"/>
        <v>5416.666666666667</v>
      </c>
      <c r="J139" s="260">
        <f t="shared" si="538"/>
        <v>5416.666666666667</v>
      </c>
      <c r="K139" s="260">
        <f t="shared" si="538"/>
        <v>5416.666666666667</v>
      </c>
      <c r="L139" s="260">
        <f t="shared" si="538"/>
        <v>5416.666666666667</v>
      </c>
      <c r="M139" s="260">
        <f t="shared" si="538"/>
        <v>5416.666666666667</v>
      </c>
      <c r="N139" s="260">
        <f t="shared" si="538"/>
        <v>5416.666666666667</v>
      </c>
      <c r="O139" s="335">
        <f>SUM(C139:N139)</f>
        <v>64999.999999999993</v>
      </c>
      <c r="P139" s="260">
        <f t="shared" ref="P139:U139" si="539">P89</f>
        <v>5579.166666666667</v>
      </c>
      <c r="Q139" s="260">
        <f t="shared" si="539"/>
        <v>5579.166666666667</v>
      </c>
      <c r="R139" s="260">
        <f t="shared" si="539"/>
        <v>5579.166666666667</v>
      </c>
      <c r="S139" s="260">
        <f t="shared" si="539"/>
        <v>5579.166666666667</v>
      </c>
      <c r="T139" s="260">
        <f t="shared" si="539"/>
        <v>5579.166666666667</v>
      </c>
      <c r="U139" s="260">
        <f t="shared" si="539"/>
        <v>5579.166666666667</v>
      </c>
      <c r="V139" s="260">
        <f>U139*2.5</f>
        <v>13947.916666666668</v>
      </c>
      <c r="W139" s="260">
        <f>W89</f>
        <v>22987.5</v>
      </c>
      <c r="X139" s="260">
        <f>X89</f>
        <v>22987.5</v>
      </c>
      <c r="Y139" s="260">
        <f>Y89</f>
        <v>22987.5</v>
      </c>
      <c r="Z139" s="260">
        <f>Z89</f>
        <v>22987.5</v>
      </c>
      <c r="AA139" s="260">
        <f>AA89</f>
        <v>22987.5</v>
      </c>
      <c r="AB139" s="335">
        <f t="shared" ref="AB139" si="540">SUM(P139:AA139)</f>
        <v>162360.41666666669</v>
      </c>
      <c r="AC139" s="260">
        <f t="shared" ref="AC139:AN139" si="541">AC89</f>
        <v>24136.875000000004</v>
      </c>
      <c r="AD139" s="260">
        <f t="shared" si="541"/>
        <v>24136.875000000004</v>
      </c>
      <c r="AE139" s="260">
        <f t="shared" si="541"/>
        <v>24136.875000000004</v>
      </c>
      <c r="AF139" s="260">
        <f t="shared" si="541"/>
        <v>24136.875000000004</v>
      </c>
      <c r="AG139" s="260">
        <f t="shared" si="541"/>
        <v>24136.875000000004</v>
      </c>
      <c r="AH139" s="260">
        <f t="shared" si="541"/>
        <v>24136.875000000004</v>
      </c>
      <c r="AI139" s="260">
        <f t="shared" si="541"/>
        <v>24136.875000000004</v>
      </c>
      <c r="AJ139" s="260">
        <f t="shared" si="541"/>
        <v>24136.875000000004</v>
      </c>
      <c r="AK139" s="260">
        <f t="shared" si="541"/>
        <v>24136.875000000004</v>
      </c>
      <c r="AL139" s="260">
        <f t="shared" si="541"/>
        <v>24136.875000000004</v>
      </c>
      <c r="AM139" s="260">
        <f t="shared" si="541"/>
        <v>24136.875000000004</v>
      </c>
      <c r="AN139" s="260">
        <f t="shared" si="541"/>
        <v>24136.875000000004</v>
      </c>
      <c r="AO139" s="335">
        <f t="shared" ref="AO139" si="542">SUM(AC139:AN139)</f>
        <v>289642.50000000006</v>
      </c>
      <c r="AP139" s="260">
        <f t="shared" ref="AP139:BA139" si="543">AP89</f>
        <v>38385.375</v>
      </c>
      <c r="AQ139" s="260">
        <f t="shared" si="543"/>
        <v>38385.375</v>
      </c>
      <c r="AR139" s="260">
        <f t="shared" si="543"/>
        <v>38385.375</v>
      </c>
      <c r="AS139" s="260">
        <f t="shared" si="543"/>
        <v>38385.375</v>
      </c>
      <c r="AT139" s="260">
        <f t="shared" si="543"/>
        <v>38385.375</v>
      </c>
      <c r="AU139" s="260">
        <f t="shared" si="543"/>
        <v>38385.375</v>
      </c>
      <c r="AV139" s="260">
        <f t="shared" si="543"/>
        <v>38385.375</v>
      </c>
      <c r="AW139" s="260">
        <f t="shared" si="543"/>
        <v>38385.375</v>
      </c>
      <c r="AX139" s="260">
        <f t="shared" si="543"/>
        <v>38385.375</v>
      </c>
      <c r="AY139" s="260">
        <f t="shared" si="543"/>
        <v>38385.375</v>
      </c>
      <c r="AZ139" s="260">
        <f t="shared" si="543"/>
        <v>38385.375</v>
      </c>
      <c r="BA139" s="260">
        <f t="shared" si="543"/>
        <v>38385.375</v>
      </c>
      <c r="BB139" s="335">
        <f t="shared" ref="BB139" si="544">SUM(AP139:BA139)</f>
        <v>460624.5</v>
      </c>
      <c r="BC139" s="260">
        <f t="shared" ref="BC139:BN139" si="545">BC89</f>
        <v>40304.643750000003</v>
      </c>
      <c r="BD139" s="260">
        <f t="shared" si="545"/>
        <v>40304.643750000003</v>
      </c>
      <c r="BE139" s="260">
        <f t="shared" si="545"/>
        <v>40304.643750000003</v>
      </c>
      <c r="BF139" s="260">
        <f t="shared" si="545"/>
        <v>40304.643750000003</v>
      </c>
      <c r="BG139" s="260">
        <f t="shared" si="545"/>
        <v>40304.643750000003</v>
      </c>
      <c r="BH139" s="260">
        <f t="shared" si="545"/>
        <v>40304.643750000003</v>
      </c>
      <c r="BI139" s="260">
        <f t="shared" si="545"/>
        <v>40304.643750000003</v>
      </c>
      <c r="BJ139" s="260">
        <f t="shared" si="545"/>
        <v>40304.643750000003</v>
      </c>
      <c r="BK139" s="260">
        <f t="shared" si="545"/>
        <v>40304.643750000003</v>
      </c>
      <c r="BL139" s="260">
        <f t="shared" si="545"/>
        <v>40304.643750000003</v>
      </c>
      <c r="BM139" s="260">
        <f t="shared" si="545"/>
        <v>40304.643750000003</v>
      </c>
      <c r="BN139" s="260">
        <f t="shared" si="545"/>
        <v>40304.643750000003</v>
      </c>
      <c r="BO139" s="335">
        <f t="shared" ref="BO139" si="546">SUM(BC139:BN139)</f>
        <v>483655.72499999992</v>
      </c>
    </row>
    <row r="140" spans="1:256" x14ac:dyDescent="0.2">
      <c r="B140" s="56" t="s">
        <v>158</v>
      </c>
      <c r="C140" s="260">
        <v>15000</v>
      </c>
      <c r="D140" s="260">
        <v>250</v>
      </c>
      <c r="E140" s="260">
        <f t="shared" ref="E140:N141" si="547">D140</f>
        <v>250</v>
      </c>
      <c r="F140" s="260">
        <f t="shared" si="547"/>
        <v>250</v>
      </c>
      <c r="G140" s="260">
        <f t="shared" si="547"/>
        <v>250</v>
      </c>
      <c r="H140" s="260">
        <f t="shared" si="547"/>
        <v>250</v>
      </c>
      <c r="I140" s="260">
        <f>H140</f>
        <v>250</v>
      </c>
      <c r="J140" s="260">
        <f t="shared" si="547"/>
        <v>250</v>
      </c>
      <c r="K140" s="260">
        <f t="shared" si="547"/>
        <v>250</v>
      </c>
      <c r="L140" s="260">
        <f t="shared" si="547"/>
        <v>250</v>
      </c>
      <c r="M140" s="260">
        <f t="shared" si="547"/>
        <v>250</v>
      </c>
      <c r="N140" s="260">
        <f t="shared" si="547"/>
        <v>250</v>
      </c>
      <c r="O140" s="335">
        <f>SUM(C140:N140)</f>
        <v>17750</v>
      </c>
      <c r="P140" s="260">
        <f>N140*1.1</f>
        <v>275</v>
      </c>
      <c r="Q140" s="260">
        <f t="shared" ref="Q140:Q141" si="548">P140</f>
        <v>275</v>
      </c>
      <c r="R140" s="260">
        <f t="shared" ref="R140:AA141" si="549">Q140</f>
        <v>275</v>
      </c>
      <c r="S140" s="260">
        <f t="shared" si="549"/>
        <v>275</v>
      </c>
      <c r="T140" s="260">
        <f t="shared" si="549"/>
        <v>275</v>
      </c>
      <c r="U140" s="260">
        <f t="shared" si="549"/>
        <v>275</v>
      </c>
      <c r="V140" s="260">
        <f>U140*2.5</f>
        <v>687.5</v>
      </c>
      <c r="W140" s="260">
        <f t="shared" ref="W140:Z141" si="550">V140</f>
        <v>687.5</v>
      </c>
      <c r="X140" s="260">
        <f t="shared" si="550"/>
        <v>687.5</v>
      </c>
      <c r="Y140" s="260">
        <f t="shared" si="550"/>
        <v>687.5</v>
      </c>
      <c r="Z140" s="260">
        <f t="shared" si="550"/>
        <v>687.5</v>
      </c>
      <c r="AA140" s="260">
        <f t="shared" si="549"/>
        <v>687.5</v>
      </c>
      <c r="AB140" s="335">
        <f t="shared" ref="AB140:AB147" si="551">SUM(P140:AA140)</f>
        <v>5775</v>
      </c>
      <c r="AC140" s="258">
        <f>AA140*1.5</f>
        <v>1031.25</v>
      </c>
      <c r="AD140" s="260">
        <f>AC140</f>
        <v>1031.25</v>
      </c>
      <c r="AE140" s="260">
        <f t="shared" ref="AE140:AN141" si="552">AD140</f>
        <v>1031.25</v>
      </c>
      <c r="AF140" s="260">
        <f t="shared" si="552"/>
        <v>1031.25</v>
      </c>
      <c r="AG140" s="260">
        <f t="shared" si="552"/>
        <v>1031.25</v>
      </c>
      <c r="AH140" s="260">
        <f t="shared" si="552"/>
        <v>1031.25</v>
      </c>
      <c r="AI140" s="260">
        <f t="shared" si="552"/>
        <v>1031.25</v>
      </c>
      <c r="AJ140" s="260">
        <f t="shared" si="552"/>
        <v>1031.25</v>
      </c>
      <c r="AK140" s="260">
        <f t="shared" si="552"/>
        <v>1031.25</v>
      </c>
      <c r="AL140" s="260">
        <f t="shared" si="552"/>
        <v>1031.25</v>
      </c>
      <c r="AM140" s="260">
        <f t="shared" si="552"/>
        <v>1031.25</v>
      </c>
      <c r="AN140" s="260">
        <f t="shared" si="552"/>
        <v>1031.25</v>
      </c>
      <c r="AO140" s="335">
        <f t="shared" ref="AO140:AO147" si="553">SUM(AC140:AN140)</f>
        <v>12375</v>
      </c>
      <c r="AP140" s="260">
        <f>AN140*1.35</f>
        <v>1392.1875</v>
      </c>
      <c r="AQ140" s="260">
        <f>AP140</f>
        <v>1392.1875</v>
      </c>
      <c r="AR140" s="260">
        <f t="shared" ref="AR140:BA140" si="554">AQ140</f>
        <v>1392.1875</v>
      </c>
      <c r="AS140" s="260">
        <f t="shared" si="554"/>
        <v>1392.1875</v>
      </c>
      <c r="AT140" s="260">
        <f t="shared" si="554"/>
        <v>1392.1875</v>
      </c>
      <c r="AU140" s="260">
        <f t="shared" si="554"/>
        <v>1392.1875</v>
      </c>
      <c r="AV140" s="260">
        <f t="shared" si="554"/>
        <v>1392.1875</v>
      </c>
      <c r="AW140" s="260">
        <f t="shared" si="554"/>
        <v>1392.1875</v>
      </c>
      <c r="AX140" s="260">
        <f t="shared" si="554"/>
        <v>1392.1875</v>
      </c>
      <c r="AY140" s="260">
        <f t="shared" si="554"/>
        <v>1392.1875</v>
      </c>
      <c r="AZ140" s="260">
        <f t="shared" si="554"/>
        <v>1392.1875</v>
      </c>
      <c r="BA140" s="260">
        <f t="shared" si="554"/>
        <v>1392.1875</v>
      </c>
      <c r="BB140" s="335">
        <f t="shared" ref="BB140:BB147" si="555">SUM(AP140:BA140)</f>
        <v>16706.25</v>
      </c>
      <c r="BC140" s="258">
        <f>BA140*1.3</f>
        <v>1809.84375</v>
      </c>
      <c r="BD140" s="260">
        <f>BC140</f>
        <v>1809.84375</v>
      </c>
      <c r="BE140" s="260">
        <f t="shared" ref="BE140:BN141" si="556">BD140</f>
        <v>1809.84375</v>
      </c>
      <c r="BF140" s="260">
        <f t="shared" si="556"/>
        <v>1809.84375</v>
      </c>
      <c r="BG140" s="260">
        <f t="shared" si="556"/>
        <v>1809.84375</v>
      </c>
      <c r="BH140" s="260">
        <f t="shared" si="556"/>
        <v>1809.84375</v>
      </c>
      <c r="BI140" s="260">
        <f t="shared" si="556"/>
        <v>1809.84375</v>
      </c>
      <c r="BJ140" s="260">
        <f t="shared" si="556"/>
        <v>1809.84375</v>
      </c>
      <c r="BK140" s="260">
        <f t="shared" si="556"/>
        <v>1809.84375</v>
      </c>
      <c r="BL140" s="260">
        <f t="shared" si="556"/>
        <v>1809.84375</v>
      </c>
      <c r="BM140" s="260">
        <f t="shared" si="556"/>
        <v>1809.84375</v>
      </c>
      <c r="BN140" s="260">
        <f t="shared" si="556"/>
        <v>1809.84375</v>
      </c>
      <c r="BO140" s="335">
        <f t="shared" ref="BO140:BO147" si="557">SUM(BC140:BN140)</f>
        <v>21718.125</v>
      </c>
    </row>
    <row r="141" spans="1:256" x14ac:dyDescent="0.2">
      <c r="A141" s="261"/>
      <c r="B141" s="56" t="s">
        <v>138</v>
      </c>
      <c r="C141" s="260">
        <v>11000</v>
      </c>
      <c r="D141" s="260">
        <f>C141</f>
        <v>11000</v>
      </c>
      <c r="E141" s="260">
        <f t="shared" si="547"/>
        <v>11000</v>
      </c>
      <c r="F141" s="260">
        <f t="shared" si="547"/>
        <v>11000</v>
      </c>
      <c r="G141" s="260">
        <f>F141</f>
        <v>11000</v>
      </c>
      <c r="H141" s="260">
        <f>G141</f>
        <v>11000</v>
      </c>
      <c r="I141" s="260">
        <f>H141</f>
        <v>11000</v>
      </c>
      <c r="J141" s="260">
        <f>I141</f>
        <v>11000</v>
      </c>
      <c r="K141" s="260">
        <f>J141</f>
        <v>11000</v>
      </c>
      <c r="L141" s="260">
        <f>K141</f>
        <v>11000</v>
      </c>
      <c r="M141" s="260">
        <f>L141</f>
        <v>11000</v>
      </c>
      <c r="N141" s="260">
        <f t="shared" si="547"/>
        <v>11000</v>
      </c>
      <c r="O141" s="335">
        <f>SUM(C141:N141)</f>
        <v>132000</v>
      </c>
      <c r="P141" s="260">
        <f>N141*1.1</f>
        <v>12100.000000000002</v>
      </c>
      <c r="Q141" s="260">
        <f t="shared" si="548"/>
        <v>12100.000000000002</v>
      </c>
      <c r="R141" s="260">
        <f t="shared" si="549"/>
        <v>12100.000000000002</v>
      </c>
      <c r="S141" s="260">
        <f t="shared" si="549"/>
        <v>12100.000000000002</v>
      </c>
      <c r="T141" s="260">
        <f t="shared" si="549"/>
        <v>12100.000000000002</v>
      </c>
      <c r="U141" s="260">
        <f t="shared" si="549"/>
        <v>12100.000000000002</v>
      </c>
      <c r="V141" s="260">
        <f>U141*2.5</f>
        <v>30250.000000000004</v>
      </c>
      <c r="W141" s="260">
        <f t="shared" si="550"/>
        <v>30250.000000000004</v>
      </c>
      <c r="X141" s="260">
        <f t="shared" si="550"/>
        <v>30250.000000000004</v>
      </c>
      <c r="Y141" s="260">
        <f t="shared" si="550"/>
        <v>30250.000000000004</v>
      </c>
      <c r="Z141" s="260">
        <f t="shared" si="550"/>
        <v>30250.000000000004</v>
      </c>
      <c r="AA141" s="260">
        <f t="shared" si="549"/>
        <v>30250.000000000004</v>
      </c>
      <c r="AB141" s="335">
        <f t="shared" si="551"/>
        <v>254100.00000000003</v>
      </c>
      <c r="AC141" s="258">
        <f>AA141*1.5</f>
        <v>45375.000000000007</v>
      </c>
      <c r="AD141" s="260">
        <f>AC141</f>
        <v>45375.000000000007</v>
      </c>
      <c r="AE141" s="260">
        <f t="shared" si="552"/>
        <v>45375.000000000007</v>
      </c>
      <c r="AF141" s="260">
        <f t="shared" si="552"/>
        <v>45375.000000000007</v>
      </c>
      <c r="AG141" s="260">
        <f t="shared" si="552"/>
        <v>45375.000000000007</v>
      </c>
      <c r="AH141" s="260">
        <f t="shared" si="552"/>
        <v>45375.000000000007</v>
      </c>
      <c r="AI141" s="260">
        <f t="shared" si="552"/>
        <v>45375.000000000007</v>
      </c>
      <c r="AJ141" s="260">
        <f t="shared" si="552"/>
        <v>45375.000000000007</v>
      </c>
      <c r="AK141" s="260">
        <f t="shared" si="552"/>
        <v>45375.000000000007</v>
      </c>
      <c r="AL141" s="260">
        <f t="shared" si="552"/>
        <v>45375.000000000007</v>
      </c>
      <c r="AM141" s="260">
        <f t="shared" si="552"/>
        <v>45375.000000000007</v>
      </c>
      <c r="AN141" s="260">
        <f t="shared" si="552"/>
        <v>45375.000000000007</v>
      </c>
      <c r="AO141" s="335">
        <f t="shared" si="553"/>
        <v>544500.00000000012</v>
      </c>
      <c r="AP141" s="260">
        <f>AN141*1.35</f>
        <v>61256.250000000015</v>
      </c>
      <c r="AQ141" s="260">
        <f>AP141</f>
        <v>61256.250000000015</v>
      </c>
      <c r="AR141" s="260">
        <f t="shared" ref="AR141:BA141" si="558">AQ141</f>
        <v>61256.250000000015</v>
      </c>
      <c r="AS141" s="260">
        <f t="shared" si="558"/>
        <v>61256.250000000015</v>
      </c>
      <c r="AT141" s="260">
        <f t="shared" si="558"/>
        <v>61256.250000000015</v>
      </c>
      <c r="AU141" s="260">
        <f t="shared" si="558"/>
        <v>61256.250000000015</v>
      </c>
      <c r="AV141" s="260">
        <f t="shared" si="558"/>
        <v>61256.250000000015</v>
      </c>
      <c r="AW141" s="260">
        <f t="shared" si="558"/>
        <v>61256.250000000015</v>
      </c>
      <c r="AX141" s="260">
        <f t="shared" si="558"/>
        <v>61256.250000000015</v>
      </c>
      <c r="AY141" s="260">
        <f t="shared" si="558"/>
        <v>61256.250000000015</v>
      </c>
      <c r="AZ141" s="260">
        <f t="shared" si="558"/>
        <v>61256.250000000015</v>
      </c>
      <c r="BA141" s="260">
        <f t="shared" si="558"/>
        <v>61256.250000000015</v>
      </c>
      <c r="BB141" s="335">
        <f t="shared" si="555"/>
        <v>735075.00000000012</v>
      </c>
      <c r="BC141" s="258">
        <f>BA141*1.3</f>
        <v>79633.125000000015</v>
      </c>
      <c r="BD141" s="260">
        <f>BC141</f>
        <v>79633.125000000015</v>
      </c>
      <c r="BE141" s="260">
        <f t="shared" si="556"/>
        <v>79633.125000000015</v>
      </c>
      <c r="BF141" s="260">
        <f t="shared" si="556"/>
        <v>79633.125000000015</v>
      </c>
      <c r="BG141" s="260">
        <f t="shared" si="556"/>
        <v>79633.125000000015</v>
      </c>
      <c r="BH141" s="260">
        <f t="shared" si="556"/>
        <v>79633.125000000015</v>
      </c>
      <c r="BI141" s="260">
        <f t="shared" si="556"/>
        <v>79633.125000000015</v>
      </c>
      <c r="BJ141" s="260">
        <f t="shared" si="556"/>
        <v>79633.125000000015</v>
      </c>
      <c r="BK141" s="260">
        <f t="shared" si="556"/>
        <v>79633.125000000015</v>
      </c>
      <c r="BL141" s="260">
        <f t="shared" si="556"/>
        <v>79633.125000000015</v>
      </c>
      <c r="BM141" s="260">
        <f t="shared" si="556"/>
        <v>79633.125000000015</v>
      </c>
      <c r="BN141" s="260">
        <f t="shared" si="556"/>
        <v>79633.125000000015</v>
      </c>
      <c r="BO141" s="335">
        <f t="shared" si="557"/>
        <v>955597.50000000012</v>
      </c>
    </row>
    <row r="142" spans="1:256" x14ac:dyDescent="0.2">
      <c r="B142" s="56" t="s">
        <v>248</v>
      </c>
      <c r="C142" s="260">
        <v>1750</v>
      </c>
      <c r="D142" s="260">
        <f>C142</f>
        <v>1750</v>
      </c>
      <c r="E142" s="260">
        <f t="shared" ref="E142" si="559">D142</f>
        <v>1750</v>
      </c>
      <c r="F142" s="260">
        <f t="shared" ref="F142" si="560">E142</f>
        <v>1750</v>
      </c>
      <c r="G142" s="260">
        <f t="shared" ref="G142" si="561">F142</f>
        <v>1750</v>
      </c>
      <c r="H142" s="260">
        <f t="shared" ref="H142" si="562">G142</f>
        <v>1750</v>
      </c>
      <c r="I142" s="260">
        <f t="shared" ref="I142" si="563">H142</f>
        <v>1750</v>
      </c>
      <c r="J142" s="260">
        <f t="shared" ref="J142" si="564">I142</f>
        <v>1750</v>
      </c>
      <c r="K142" s="260">
        <f t="shared" ref="K142" si="565">J142</f>
        <v>1750</v>
      </c>
      <c r="L142" s="260">
        <f t="shared" ref="L142" si="566">K142</f>
        <v>1750</v>
      </c>
      <c r="M142" s="260">
        <f t="shared" ref="M142" si="567">L142</f>
        <v>1750</v>
      </c>
      <c r="N142" s="260">
        <f t="shared" ref="N142" si="568">M142</f>
        <v>1750</v>
      </c>
      <c r="O142" s="335">
        <f>SUM(C142:N142)</f>
        <v>21000</v>
      </c>
      <c r="P142" s="260">
        <f>N142*1.1</f>
        <v>1925.0000000000002</v>
      </c>
      <c r="Q142" s="260">
        <f t="shared" ref="Q142" si="569">P142</f>
        <v>1925.0000000000002</v>
      </c>
      <c r="R142" s="260">
        <f t="shared" ref="R142:U142" si="570">Q142</f>
        <v>1925.0000000000002</v>
      </c>
      <c r="S142" s="260">
        <f t="shared" si="570"/>
        <v>1925.0000000000002</v>
      </c>
      <c r="T142" s="260">
        <f t="shared" si="570"/>
        <v>1925.0000000000002</v>
      </c>
      <c r="U142" s="260">
        <f t="shared" si="570"/>
        <v>1925.0000000000002</v>
      </c>
      <c r="V142" s="260">
        <f>U142*2.5</f>
        <v>4812.5000000000009</v>
      </c>
      <c r="W142" s="260">
        <f t="shared" ref="W142" si="571">V142</f>
        <v>4812.5000000000009</v>
      </c>
      <c r="X142" s="260">
        <f t="shared" ref="X142" si="572">W142</f>
        <v>4812.5000000000009</v>
      </c>
      <c r="Y142" s="260">
        <f t="shared" ref="Y142" si="573">X142</f>
        <v>4812.5000000000009</v>
      </c>
      <c r="Z142" s="260">
        <f t="shared" ref="Z142" si="574">Y142</f>
        <v>4812.5000000000009</v>
      </c>
      <c r="AA142" s="260">
        <f>Z142</f>
        <v>4812.5000000000009</v>
      </c>
      <c r="AB142" s="335">
        <f t="shared" si="551"/>
        <v>40425.000000000007</v>
      </c>
      <c r="AC142" s="258">
        <f>AA142*1.5</f>
        <v>7218.7500000000018</v>
      </c>
      <c r="AD142" s="260">
        <f t="shared" ref="AD142" si="575">AC142</f>
        <v>7218.7500000000018</v>
      </c>
      <c r="AE142" s="260">
        <f t="shared" ref="AE142" si="576">AD142</f>
        <v>7218.7500000000018</v>
      </c>
      <c r="AF142" s="260">
        <f t="shared" ref="AF142" si="577">AE142</f>
        <v>7218.7500000000018</v>
      </c>
      <c r="AG142" s="260">
        <f t="shared" ref="AG142" si="578">AF142</f>
        <v>7218.7500000000018</v>
      </c>
      <c r="AH142" s="260">
        <f t="shared" ref="AH142" si="579">AG142</f>
        <v>7218.7500000000018</v>
      </c>
      <c r="AI142" s="260">
        <f t="shared" ref="AI142" si="580">AH142</f>
        <v>7218.7500000000018</v>
      </c>
      <c r="AJ142" s="260">
        <f t="shared" ref="AJ142" si="581">AI142</f>
        <v>7218.7500000000018</v>
      </c>
      <c r="AK142" s="260">
        <f t="shared" ref="AK142" si="582">AJ142</f>
        <v>7218.7500000000018</v>
      </c>
      <c r="AL142" s="260">
        <f t="shared" ref="AL142" si="583">AK142</f>
        <v>7218.7500000000018</v>
      </c>
      <c r="AM142" s="260">
        <f t="shared" ref="AM142" si="584">AL142</f>
        <v>7218.7500000000018</v>
      </c>
      <c r="AN142" s="260">
        <f t="shared" ref="AN142" si="585">AM142</f>
        <v>7218.7500000000018</v>
      </c>
      <c r="AO142" s="335">
        <f t="shared" si="553"/>
        <v>86625.000000000015</v>
      </c>
      <c r="AP142" s="260">
        <f>AN142*1.35</f>
        <v>9745.3125000000036</v>
      </c>
      <c r="AQ142" s="260">
        <f>AP142</f>
        <v>9745.3125000000036</v>
      </c>
      <c r="AR142" s="260">
        <f t="shared" ref="AR142" si="586">AQ142</f>
        <v>9745.3125000000036</v>
      </c>
      <c r="AS142" s="260">
        <f t="shared" ref="AS142" si="587">AR142</f>
        <v>9745.3125000000036</v>
      </c>
      <c r="AT142" s="260">
        <f t="shared" ref="AT142" si="588">AS142</f>
        <v>9745.3125000000036</v>
      </c>
      <c r="AU142" s="260">
        <f t="shared" ref="AU142" si="589">AT142</f>
        <v>9745.3125000000036</v>
      </c>
      <c r="AV142" s="260">
        <f t="shared" ref="AV142" si="590">AU142</f>
        <v>9745.3125000000036</v>
      </c>
      <c r="AW142" s="260">
        <f t="shared" ref="AW142" si="591">AV142</f>
        <v>9745.3125000000036</v>
      </c>
      <c r="AX142" s="260">
        <f t="shared" ref="AX142" si="592">AW142</f>
        <v>9745.3125000000036</v>
      </c>
      <c r="AY142" s="260">
        <f t="shared" ref="AY142" si="593">AX142</f>
        <v>9745.3125000000036</v>
      </c>
      <c r="AZ142" s="260">
        <f t="shared" ref="AZ142" si="594">AY142</f>
        <v>9745.3125000000036</v>
      </c>
      <c r="BA142" s="260">
        <f t="shared" ref="BA142" si="595">AZ142</f>
        <v>9745.3125000000036</v>
      </c>
      <c r="BB142" s="335">
        <f t="shared" ref="BB142" si="596">SUM(AP142:BA142)</f>
        <v>116943.75000000001</v>
      </c>
      <c r="BC142" s="258">
        <f>BA142*1.3</f>
        <v>12668.906250000005</v>
      </c>
      <c r="BD142" s="260">
        <f t="shared" ref="BD142" si="597">BC142</f>
        <v>12668.906250000005</v>
      </c>
      <c r="BE142" s="260">
        <f t="shared" ref="BE142" si="598">BD142</f>
        <v>12668.906250000005</v>
      </c>
      <c r="BF142" s="260">
        <f t="shared" ref="BF142" si="599">BE142</f>
        <v>12668.906250000005</v>
      </c>
      <c r="BG142" s="260">
        <f t="shared" ref="BG142" si="600">BF142</f>
        <v>12668.906250000005</v>
      </c>
      <c r="BH142" s="260">
        <f t="shared" ref="BH142" si="601">BG142</f>
        <v>12668.906250000005</v>
      </c>
      <c r="BI142" s="260">
        <f t="shared" ref="BI142" si="602">BH142</f>
        <v>12668.906250000005</v>
      </c>
      <c r="BJ142" s="260">
        <f t="shared" ref="BJ142" si="603">BI142</f>
        <v>12668.906250000005</v>
      </c>
      <c r="BK142" s="260">
        <f t="shared" ref="BK142" si="604">BJ142</f>
        <v>12668.906250000005</v>
      </c>
      <c r="BL142" s="260">
        <f t="shared" ref="BL142" si="605">BK142</f>
        <v>12668.906250000005</v>
      </c>
      <c r="BM142" s="260">
        <f t="shared" ref="BM142" si="606">BL142</f>
        <v>12668.906250000005</v>
      </c>
      <c r="BN142" s="260">
        <f t="shared" ref="BN142" si="607">BM142</f>
        <v>12668.906250000005</v>
      </c>
      <c r="BO142" s="335">
        <f t="shared" si="557"/>
        <v>152026.87500000003</v>
      </c>
    </row>
    <row r="143" spans="1:256" x14ac:dyDescent="0.2">
      <c r="B143" s="56" t="s">
        <v>178</v>
      </c>
      <c r="C143" s="260">
        <v>500</v>
      </c>
      <c r="D143" s="260">
        <f>C143</f>
        <v>500</v>
      </c>
      <c r="E143" s="260">
        <f>D143</f>
        <v>500</v>
      </c>
      <c r="F143" s="260">
        <v>20000</v>
      </c>
      <c r="G143" s="260">
        <f>E143</f>
        <v>500</v>
      </c>
      <c r="H143" s="260">
        <f>G143</f>
        <v>500</v>
      </c>
      <c r="I143" s="260">
        <f>H143</f>
        <v>500</v>
      </c>
      <c r="J143" s="260">
        <v>20000</v>
      </c>
      <c r="K143" s="260">
        <f>I143</f>
        <v>500</v>
      </c>
      <c r="L143" s="260">
        <f>K143</f>
        <v>500</v>
      </c>
      <c r="M143" s="260">
        <f>L143</f>
        <v>500</v>
      </c>
      <c r="N143" s="260">
        <v>20000</v>
      </c>
      <c r="O143" s="335">
        <f>SUM(C143:N143)</f>
        <v>64500</v>
      </c>
      <c r="P143" s="260">
        <v>500</v>
      </c>
      <c r="Q143" s="260">
        <f>P143</f>
        <v>500</v>
      </c>
      <c r="R143" s="260">
        <f>Q143</f>
        <v>500</v>
      </c>
      <c r="S143" s="260">
        <v>20000</v>
      </c>
      <c r="T143" s="260">
        <f>R143</f>
        <v>500</v>
      </c>
      <c r="U143" s="260">
        <f>T143</f>
        <v>500</v>
      </c>
      <c r="V143" s="260">
        <f>U143</f>
        <v>500</v>
      </c>
      <c r="W143" s="260">
        <v>20000</v>
      </c>
      <c r="X143" s="260">
        <f>V143</f>
        <v>500</v>
      </c>
      <c r="Y143" s="260">
        <f>X143</f>
        <v>500</v>
      </c>
      <c r="Z143" s="260">
        <f>Y143</f>
        <v>500</v>
      </c>
      <c r="AA143" s="260">
        <v>20000</v>
      </c>
      <c r="AB143" s="335">
        <f>SUM(P143:AA143)</f>
        <v>64500</v>
      </c>
      <c r="AC143" s="260">
        <v>500</v>
      </c>
      <c r="AD143" s="260">
        <f>AC143</f>
        <v>500</v>
      </c>
      <c r="AE143" s="260">
        <f>AD143</f>
        <v>500</v>
      </c>
      <c r="AF143" s="260">
        <v>20000</v>
      </c>
      <c r="AG143" s="260">
        <f>AE143</f>
        <v>500</v>
      </c>
      <c r="AH143" s="260">
        <f>AG143</f>
        <v>500</v>
      </c>
      <c r="AI143" s="260">
        <f>AH143</f>
        <v>500</v>
      </c>
      <c r="AJ143" s="260">
        <v>20000</v>
      </c>
      <c r="AK143" s="260">
        <f>AI143</f>
        <v>500</v>
      </c>
      <c r="AL143" s="260">
        <f>AK143</f>
        <v>500</v>
      </c>
      <c r="AM143" s="260">
        <f>AL143</f>
        <v>500</v>
      </c>
      <c r="AN143" s="260">
        <v>20000</v>
      </c>
      <c r="AO143" s="335">
        <f>SUM(AC143:AN143)</f>
        <v>64500</v>
      </c>
      <c r="AP143" s="260">
        <v>500</v>
      </c>
      <c r="AQ143" s="260">
        <f>AP143</f>
        <v>500</v>
      </c>
      <c r="AR143" s="260">
        <f>AQ143</f>
        <v>500</v>
      </c>
      <c r="AS143" s="260">
        <v>20000</v>
      </c>
      <c r="AT143" s="260">
        <f>AR143</f>
        <v>500</v>
      </c>
      <c r="AU143" s="260">
        <f>AT143</f>
        <v>500</v>
      </c>
      <c r="AV143" s="260">
        <f>AU143</f>
        <v>500</v>
      </c>
      <c r="AW143" s="260">
        <v>20000</v>
      </c>
      <c r="AX143" s="260">
        <f>AV143</f>
        <v>500</v>
      </c>
      <c r="AY143" s="260">
        <f>AX143</f>
        <v>500</v>
      </c>
      <c r="AZ143" s="260">
        <f>AY143</f>
        <v>500</v>
      </c>
      <c r="BA143" s="260">
        <v>20000</v>
      </c>
      <c r="BB143" s="335">
        <f>SUM(AP143:BA143)</f>
        <v>64500</v>
      </c>
      <c r="BC143" s="260">
        <v>500</v>
      </c>
      <c r="BD143" s="260">
        <f>BC143</f>
        <v>500</v>
      </c>
      <c r="BE143" s="260">
        <f>BD143</f>
        <v>500</v>
      </c>
      <c r="BF143" s="260">
        <v>20000</v>
      </c>
      <c r="BG143" s="260">
        <f>BE143</f>
        <v>500</v>
      </c>
      <c r="BH143" s="260">
        <f>BG143</f>
        <v>500</v>
      </c>
      <c r="BI143" s="260">
        <f>BH143</f>
        <v>500</v>
      </c>
      <c r="BJ143" s="260">
        <v>20000</v>
      </c>
      <c r="BK143" s="260">
        <f>BI143</f>
        <v>500</v>
      </c>
      <c r="BL143" s="260">
        <f>BK143</f>
        <v>500</v>
      </c>
      <c r="BM143" s="260">
        <f>BL143</f>
        <v>500</v>
      </c>
      <c r="BN143" s="260">
        <v>20000</v>
      </c>
      <c r="BO143" s="335">
        <f>SUM(BC143:BN143)</f>
        <v>64500</v>
      </c>
    </row>
    <row r="144" spans="1:256" x14ac:dyDescent="0.2">
      <c r="B144" s="56" t="s">
        <v>152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339"/>
      <c r="P144" s="70"/>
      <c r="Q144" s="70"/>
      <c r="R144" s="70"/>
      <c r="S144" s="70"/>
      <c r="T144" s="70"/>
      <c r="U144" s="70"/>
      <c r="V144" s="260">
        <v>10000</v>
      </c>
      <c r="W144" s="260">
        <f>V144</f>
        <v>10000</v>
      </c>
      <c r="X144" s="260">
        <f>W144</f>
        <v>10000</v>
      </c>
      <c r="Y144" s="260">
        <f>X144</f>
        <v>10000</v>
      </c>
      <c r="Z144" s="260">
        <f>Y144</f>
        <v>10000</v>
      </c>
      <c r="AA144" s="260">
        <f>Z144</f>
        <v>10000</v>
      </c>
      <c r="AB144" s="335">
        <f>SUM(P144:AA144)</f>
        <v>60000</v>
      </c>
      <c r="AC144" s="258">
        <f>AA144*1.5</f>
        <v>15000</v>
      </c>
      <c r="AD144" s="260">
        <f t="shared" ref="AD144:AN144" si="608">AC144</f>
        <v>15000</v>
      </c>
      <c r="AE144" s="260">
        <f t="shared" si="608"/>
        <v>15000</v>
      </c>
      <c r="AF144" s="260">
        <f t="shared" si="608"/>
        <v>15000</v>
      </c>
      <c r="AG144" s="260">
        <f t="shared" si="608"/>
        <v>15000</v>
      </c>
      <c r="AH144" s="260">
        <f t="shared" si="608"/>
        <v>15000</v>
      </c>
      <c r="AI144" s="260">
        <f t="shared" si="608"/>
        <v>15000</v>
      </c>
      <c r="AJ144" s="260">
        <f t="shared" si="608"/>
        <v>15000</v>
      </c>
      <c r="AK144" s="260">
        <f t="shared" si="608"/>
        <v>15000</v>
      </c>
      <c r="AL144" s="260">
        <f t="shared" si="608"/>
        <v>15000</v>
      </c>
      <c r="AM144" s="260">
        <f t="shared" si="608"/>
        <v>15000</v>
      </c>
      <c r="AN144" s="260">
        <f t="shared" si="608"/>
        <v>15000</v>
      </c>
      <c r="AO144" s="335">
        <f>SUM(AC144:AN144)</f>
        <v>180000</v>
      </c>
      <c r="AP144" s="260">
        <f>AN144*1.35</f>
        <v>20250</v>
      </c>
      <c r="AQ144" s="260">
        <f>AP144</f>
        <v>20250</v>
      </c>
      <c r="AR144" s="260">
        <f>AQ144</f>
        <v>20250</v>
      </c>
      <c r="AS144" s="260">
        <f>AR144</f>
        <v>20250</v>
      </c>
      <c r="AT144" s="260">
        <f>AS144</f>
        <v>20250</v>
      </c>
      <c r="AU144" s="260">
        <f>AT144</f>
        <v>20250</v>
      </c>
      <c r="AV144" s="260">
        <f>AU144</f>
        <v>20250</v>
      </c>
      <c r="AW144" s="260">
        <f>AV144</f>
        <v>20250</v>
      </c>
      <c r="AX144" s="260">
        <f>AW144</f>
        <v>20250</v>
      </c>
      <c r="AY144" s="260">
        <f>AX144</f>
        <v>20250</v>
      </c>
      <c r="AZ144" s="260">
        <f>AY144</f>
        <v>20250</v>
      </c>
      <c r="BA144" s="260">
        <f>AZ144</f>
        <v>20250</v>
      </c>
      <c r="BB144" s="335">
        <f>SUM(AP144:BA144)</f>
        <v>243000</v>
      </c>
      <c r="BC144" s="258">
        <f>BA144*1.3</f>
        <v>26325</v>
      </c>
      <c r="BD144" s="260">
        <f t="shared" ref="BD144:BN144" si="609">BC144</f>
        <v>26325</v>
      </c>
      <c r="BE144" s="260">
        <f t="shared" si="609"/>
        <v>26325</v>
      </c>
      <c r="BF144" s="260">
        <f t="shared" si="609"/>
        <v>26325</v>
      </c>
      <c r="BG144" s="260">
        <f t="shared" si="609"/>
        <v>26325</v>
      </c>
      <c r="BH144" s="260">
        <f t="shared" si="609"/>
        <v>26325</v>
      </c>
      <c r="BI144" s="260">
        <f t="shared" si="609"/>
        <v>26325</v>
      </c>
      <c r="BJ144" s="260">
        <f t="shared" si="609"/>
        <v>26325</v>
      </c>
      <c r="BK144" s="260">
        <f t="shared" si="609"/>
        <v>26325</v>
      </c>
      <c r="BL144" s="260">
        <f t="shared" si="609"/>
        <v>26325</v>
      </c>
      <c r="BM144" s="260">
        <f t="shared" si="609"/>
        <v>26325</v>
      </c>
      <c r="BN144" s="260">
        <f t="shared" si="609"/>
        <v>26325</v>
      </c>
      <c r="BO144" s="335">
        <f>SUM(BC144:BN144)</f>
        <v>315900</v>
      </c>
    </row>
    <row r="145" spans="1:143" x14ac:dyDescent="0.2">
      <c r="A145" s="259"/>
      <c r="B145" s="56" t="s">
        <v>214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339"/>
      <c r="P145" s="70"/>
      <c r="Q145" s="70"/>
      <c r="R145" s="70"/>
      <c r="S145" s="70"/>
      <c r="T145" s="70"/>
      <c r="U145" s="70"/>
      <c r="V145" s="260">
        <f t="shared" ref="V145:AA145" si="610">V91</f>
        <v>4250</v>
      </c>
      <c r="W145" s="260">
        <f t="shared" si="610"/>
        <v>4250</v>
      </c>
      <c r="X145" s="260">
        <f t="shared" si="610"/>
        <v>4250</v>
      </c>
      <c r="Y145" s="260">
        <f t="shared" si="610"/>
        <v>4250</v>
      </c>
      <c r="Z145" s="260">
        <f t="shared" si="610"/>
        <v>4250</v>
      </c>
      <c r="AA145" s="260">
        <f t="shared" si="610"/>
        <v>4250</v>
      </c>
      <c r="AB145" s="335">
        <f>SUM(P145:AA145)</f>
        <v>25500</v>
      </c>
      <c r="AC145" s="260">
        <f t="shared" ref="AC145:AN145" si="611">AC91</f>
        <v>4462.5</v>
      </c>
      <c r="AD145" s="260">
        <f t="shared" si="611"/>
        <v>4462.5</v>
      </c>
      <c r="AE145" s="260">
        <f t="shared" si="611"/>
        <v>4462.5</v>
      </c>
      <c r="AF145" s="260">
        <f t="shared" si="611"/>
        <v>4462.5</v>
      </c>
      <c r="AG145" s="260">
        <f t="shared" si="611"/>
        <v>4462.5</v>
      </c>
      <c r="AH145" s="260">
        <f t="shared" si="611"/>
        <v>4462.5</v>
      </c>
      <c r="AI145" s="260">
        <f t="shared" si="611"/>
        <v>4462.5</v>
      </c>
      <c r="AJ145" s="260">
        <f t="shared" si="611"/>
        <v>4462.5</v>
      </c>
      <c r="AK145" s="260">
        <f t="shared" si="611"/>
        <v>4462.5</v>
      </c>
      <c r="AL145" s="260">
        <f t="shared" si="611"/>
        <v>4462.5</v>
      </c>
      <c r="AM145" s="260">
        <f t="shared" si="611"/>
        <v>4462.5</v>
      </c>
      <c r="AN145" s="260">
        <f t="shared" si="611"/>
        <v>4462.5</v>
      </c>
      <c r="AO145" s="335">
        <f>SUM(AC145:AN145)</f>
        <v>53550</v>
      </c>
      <c r="AP145" s="260">
        <f t="shared" ref="AP145:BA145" si="612">AP91</f>
        <v>9371.25</v>
      </c>
      <c r="AQ145" s="260">
        <f t="shared" si="612"/>
        <v>9371.25</v>
      </c>
      <c r="AR145" s="260">
        <f t="shared" si="612"/>
        <v>9371.25</v>
      </c>
      <c r="AS145" s="260">
        <f t="shared" si="612"/>
        <v>9371.25</v>
      </c>
      <c r="AT145" s="260">
        <f t="shared" si="612"/>
        <v>9371.25</v>
      </c>
      <c r="AU145" s="260">
        <f t="shared" si="612"/>
        <v>9371.25</v>
      </c>
      <c r="AV145" s="260">
        <f t="shared" si="612"/>
        <v>9371.25</v>
      </c>
      <c r="AW145" s="260">
        <f t="shared" si="612"/>
        <v>9371.25</v>
      </c>
      <c r="AX145" s="260">
        <f t="shared" si="612"/>
        <v>9371.25</v>
      </c>
      <c r="AY145" s="260">
        <f t="shared" si="612"/>
        <v>9371.25</v>
      </c>
      <c r="AZ145" s="260">
        <f t="shared" si="612"/>
        <v>9371.25</v>
      </c>
      <c r="BA145" s="260">
        <f t="shared" si="612"/>
        <v>9371.25</v>
      </c>
      <c r="BB145" s="335">
        <f>SUM(AP145:BA145)</f>
        <v>112455</v>
      </c>
      <c r="BC145" s="260">
        <f t="shared" ref="BC145:BN145" si="613">BC91</f>
        <v>9839.8125</v>
      </c>
      <c r="BD145" s="260">
        <f t="shared" si="613"/>
        <v>9839.8125</v>
      </c>
      <c r="BE145" s="260">
        <f t="shared" si="613"/>
        <v>9839.8125</v>
      </c>
      <c r="BF145" s="260">
        <f t="shared" si="613"/>
        <v>9839.8125</v>
      </c>
      <c r="BG145" s="260">
        <f t="shared" si="613"/>
        <v>9839.8125</v>
      </c>
      <c r="BH145" s="260">
        <f t="shared" si="613"/>
        <v>9839.8125</v>
      </c>
      <c r="BI145" s="260">
        <f t="shared" si="613"/>
        <v>9839.8125</v>
      </c>
      <c r="BJ145" s="260">
        <f t="shared" si="613"/>
        <v>9839.8125</v>
      </c>
      <c r="BK145" s="260">
        <f t="shared" si="613"/>
        <v>9839.8125</v>
      </c>
      <c r="BL145" s="260">
        <f t="shared" si="613"/>
        <v>9839.8125</v>
      </c>
      <c r="BM145" s="260">
        <f t="shared" si="613"/>
        <v>9839.8125</v>
      </c>
      <c r="BN145" s="260">
        <f t="shared" si="613"/>
        <v>9839.8125</v>
      </c>
      <c r="BO145" s="335">
        <f>SUM(BC145:BN145)</f>
        <v>118077.75</v>
      </c>
    </row>
    <row r="146" spans="1:143" x14ac:dyDescent="0.2">
      <c r="B146" s="56" t="s">
        <v>318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339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339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339"/>
      <c r="AP146" s="260">
        <v>75000</v>
      </c>
      <c r="AQ146" s="260">
        <f>AP146</f>
        <v>75000</v>
      </c>
      <c r="AR146" s="260">
        <f t="shared" ref="AR146" si="614">AQ146</f>
        <v>75000</v>
      </c>
      <c r="AS146" s="260">
        <f t="shared" ref="AS146" si="615">AR146</f>
        <v>75000</v>
      </c>
      <c r="AT146" s="260">
        <f t="shared" ref="AT146" si="616">AS146</f>
        <v>75000</v>
      </c>
      <c r="AU146" s="260">
        <f t="shared" ref="AU146" si="617">AT146</f>
        <v>75000</v>
      </c>
      <c r="AV146" s="260">
        <f t="shared" ref="AV146" si="618">AU146</f>
        <v>75000</v>
      </c>
      <c r="AW146" s="260">
        <f t="shared" ref="AW146" si="619">AV146</f>
        <v>75000</v>
      </c>
      <c r="AX146" s="260">
        <f t="shared" ref="AX146" si="620">AW146</f>
        <v>75000</v>
      </c>
      <c r="AY146" s="260">
        <f t="shared" ref="AY146" si="621">AX146</f>
        <v>75000</v>
      </c>
      <c r="AZ146" s="260">
        <f t="shared" ref="AZ146" si="622">AY146</f>
        <v>75000</v>
      </c>
      <c r="BA146" s="260">
        <f t="shared" ref="BA146" si="623">AZ146</f>
        <v>75000</v>
      </c>
      <c r="BB146" s="335">
        <f t="shared" ref="BB146" si="624">SUM(AP146:BA146)</f>
        <v>900000</v>
      </c>
      <c r="BC146" s="258">
        <f>BA146*1.3</f>
        <v>97500</v>
      </c>
      <c r="BD146" s="260">
        <f t="shared" ref="BD146" si="625">BC146</f>
        <v>97500</v>
      </c>
      <c r="BE146" s="260">
        <f t="shared" ref="BE146" si="626">BD146</f>
        <v>97500</v>
      </c>
      <c r="BF146" s="260">
        <f t="shared" ref="BF146" si="627">BE146</f>
        <v>97500</v>
      </c>
      <c r="BG146" s="260">
        <f t="shared" ref="BG146" si="628">BF146</f>
        <v>97500</v>
      </c>
      <c r="BH146" s="260">
        <f t="shared" ref="BH146" si="629">BG146</f>
        <v>97500</v>
      </c>
      <c r="BI146" s="260">
        <f t="shared" ref="BI146" si="630">BH146</f>
        <v>97500</v>
      </c>
      <c r="BJ146" s="260">
        <f t="shared" ref="BJ146" si="631">BI146</f>
        <v>97500</v>
      </c>
      <c r="BK146" s="260">
        <f t="shared" ref="BK146" si="632">BJ146</f>
        <v>97500</v>
      </c>
      <c r="BL146" s="260">
        <f t="shared" ref="BL146" si="633">BK146</f>
        <v>97500</v>
      </c>
      <c r="BM146" s="260">
        <f t="shared" ref="BM146" si="634">BL146</f>
        <v>97500</v>
      </c>
      <c r="BN146" s="260">
        <f t="shared" ref="BN146" si="635">BM146</f>
        <v>97500</v>
      </c>
      <c r="BO146" s="335">
        <f t="shared" ref="BO146" si="636">SUM(BC146:BN146)</f>
        <v>1170000</v>
      </c>
    </row>
    <row r="147" spans="1:143" s="264" customFormat="1" x14ac:dyDescent="0.2">
      <c r="A147" s="262"/>
      <c r="B147" s="168" t="s">
        <v>225</v>
      </c>
      <c r="C147" s="263">
        <f t="shared" ref="C147:N147" si="637">SUM(C139:C146)</f>
        <v>33666.666666666672</v>
      </c>
      <c r="D147" s="263">
        <f t="shared" si="637"/>
        <v>18916.666666666668</v>
      </c>
      <c r="E147" s="263">
        <f t="shared" si="637"/>
        <v>18916.666666666668</v>
      </c>
      <c r="F147" s="263">
        <f t="shared" si="637"/>
        <v>38416.666666666672</v>
      </c>
      <c r="G147" s="263">
        <f t="shared" si="637"/>
        <v>18916.666666666668</v>
      </c>
      <c r="H147" s="263">
        <f t="shared" si="637"/>
        <v>18916.666666666668</v>
      </c>
      <c r="I147" s="263">
        <f t="shared" si="637"/>
        <v>18916.666666666668</v>
      </c>
      <c r="J147" s="263">
        <f t="shared" si="637"/>
        <v>38416.666666666672</v>
      </c>
      <c r="K147" s="263">
        <f t="shared" si="637"/>
        <v>18916.666666666668</v>
      </c>
      <c r="L147" s="263">
        <f t="shared" si="637"/>
        <v>18916.666666666668</v>
      </c>
      <c r="M147" s="263">
        <f t="shared" si="637"/>
        <v>18916.666666666668</v>
      </c>
      <c r="N147" s="263">
        <f t="shared" si="637"/>
        <v>38416.666666666672</v>
      </c>
      <c r="O147" s="335">
        <f>SUM(C147:N147)</f>
        <v>300250</v>
      </c>
      <c r="P147" s="263">
        <f t="shared" ref="P147:AA147" si="638">SUM(P139:P146)</f>
        <v>20379.166666666668</v>
      </c>
      <c r="Q147" s="263">
        <f t="shared" si="638"/>
        <v>20379.166666666668</v>
      </c>
      <c r="R147" s="263">
        <f t="shared" si="638"/>
        <v>20379.166666666668</v>
      </c>
      <c r="S147" s="263">
        <f t="shared" si="638"/>
        <v>39879.166666666672</v>
      </c>
      <c r="T147" s="263">
        <f t="shared" si="638"/>
        <v>20379.166666666668</v>
      </c>
      <c r="U147" s="263">
        <f t="shared" si="638"/>
        <v>20379.166666666668</v>
      </c>
      <c r="V147" s="263">
        <f t="shared" si="638"/>
        <v>64447.916666666672</v>
      </c>
      <c r="W147" s="263">
        <f t="shared" si="638"/>
        <v>92987.5</v>
      </c>
      <c r="X147" s="263">
        <f t="shared" si="638"/>
        <v>73487.5</v>
      </c>
      <c r="Y147" s="263">
        <f t="shared" si="638"/>
        <v>73487.5</v>
      </c>
      <c r="Z147" s="263">
        <f t="shared" si="638"/>
        <v>73487.5</v>
      </c>
      <c r="AA147" s="263">
        <f t="shared" si="638"/>
        <v>92987.5</v>
      </c>
      <c r="AB147" s="335">
        <f t="shared" si="551"/>
        <v>612660.41666666674</v>
      </c>
      <c r="AC147" s="263">
        <f t="shared" ref="AC147:AN147" si="639">SUM(AC139:AC146)</f>
        <v>97724.375000000015</v>
      </c>
      <c r="AD147" s="263">
        <f t="shared" si="639"/>
        <v>97724.375000000015</v>
      </c>
      <c r="AE147" s="263">
        <f t="shared" si="639"/>
        <v>97724.375000000015</v>
      </c>
      <c r="AF147" s="263">
        <f t="shared" si="639"/>
        <v>117224.37500000001</v>
      </c>
      <c r="AG147" s="263">
        <f t="shared" si="639"/>
        <v>97724.375000000015</v>
      </c>
      <c r="AH147" s="263">
        <f t="shared" si="639"/>
        <v>97724.375000000015</v>
      </c>
      <c r="AI147" s="263">
        <f t="shared" si="639"/>
        <v>97724.375000000015</v>
      </c>
      <c r="AJ147" s="263">
        <f t="shared" si="639"/>
        <v>117224.37500000001</v>
      </c>
      <c r="AK147" s="263">
        <f t="shared" si="639"/>
        <v>97724.375000000015</v>
      </c>
      <c r="AL147" s="263">
        <f t="shared" si="639"/>
        <v>97724.375000000015</v>
      </c>
      <c r="AM147" s="263">
        <f t="shared" si="639"/>
        <v>97724.375000000015</v>
      </c>
      <c r="AN147" s="263">
        <f t="shared" si="639"/>
        <v>117224.37500000001</v>
      </c>
      <c r="AO147" s="335">
        <f t="shared" si="553"/>
        <v>1231192.5000000002</v>
      </c>
      <c r="AP147" s="263">
        <f t="shared" ref="AP147:BA147" si="640">SUM(AP139:AP146)</f>
        <v>215900.375</v>
      </c>
      <c r="AQ147" s="263">
        <f t="shared" si="640"/>
        <v>215900.375</v>
      </c>
      <c r="AR147" s="263">
        <f t="shared" si="640"/>
        <v>215900.375</v>
      </c>
      <c r="AS147" s="263">
        <f t="shared" si="640"/>
        <v>235400.375</v>
      </c>
      <c r="AT147" s="263">
        <f t="shared" si="640"/>
        <v>215900.375</v>
      </c>
      <c r="AU147" s="263">
        <f t="shared" si="640"/>
        <v>215900.375</v>
      </c>
      <c r="AV147" s="263">
        <f t="shared" si="640"/>
        <v>215900.375</v>
      </c>
      <c r="AW147" s="263">
        <f t="shared" si="640"/>
        <v>235400.375</v>
      </c>
      <c r="AX147" s="263">
        <f t="shared" si="640"/>
        <v>215900.375</v>
      </c>
      <c r="AY147" s="263">
        <f t="shared" si="640"/>
        <v>215900.375</v>
      </c>
      <c r="AZ147" s="263">
        <f t="shared" si="640"/>
        <v>215900.375</v>
      </c>
      <c r="BA147" s="263">
        <f t="shared" si="640"/>
        <v>235400.375</v>
      </c>
      <c r="BB147" s="335">
        <f t="shared" si="555"/>
        <v>2649304.5</v>
      </c>
      <c r="BC147" s="263">
        <f t="shared" ref="BC147:BN147" si="641">SUM(BC139:BC146)</f>
        <v>268581.33125000005</v>
      </c>
      <c r="BD147" s="263">
        <f t="shared" si="641"/>
        <v>268581.33125000005</v>
      </c>
      <c r="BE147" s="263">
        <f t="shared" si="641"/>
        <v>268581.33125000005</v>
      </c>
      <c r="BF147" s="263">
        <f t="shared" si="641"/>
        <v>288081.33125000005</v>
      </c>
      <c r="BG147" s="263">
        <f t="shared" si="641"/>
        <v>268581.33125000005</v>
      </c>
      <c r="BH147" s="263">
        <f t="shared" si="641"/>
        <v>268581.33125000005</v>
      </c>
      <c r="BI147" s="263">
        <f t="shared" si="641"/>
        <v>268581.33125000005</v>
      </c>
      <c r="BJ147" s="263">
        <f t="shared" si="641"/>
        <v>288081.33125000005</v>
      </c>
      <c r="BK147" s="263">
        <f t="shared" si="641"/>
        <v>268581.33125000005</v>
      </c>
      <c r="BL147" s="263">
        <f t="shared" si="641"/>
        <v>268581.33125000005</v>
      </c>
      <c r="BM147" s="263">
        <f t="shared" si="641"/>
        <v>268581.33125000005</v>
      </c>
      <c r="BN147" s="263">
        <f t="shared" si="641"/>
        <v>288081.33125000005</v>
      </c>
      <c r="BO147" s="335">
        <f t="shared" si="557"/>
        <v>3281475.9749999996</v>
      </c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</row>
    <row r="149" spans="1:143" x14ac:dyDescent="0.2"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341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341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341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341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</row>
    <row r="150" spans="1:143" x14ac:dyDescent="0.2">
      <c r="B150" s="24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85"/>
      <c r="N150" s="85"/>
      <c r="O150" s="345"/>
      <c r="P150" s="83"/>
      <c r="Q150" s="83"/>
      <c r="R150" s="83"/>
      <c r="S150" s="69"/>
      <c r="T150" s="69"/>
      <c r="U150" s="69"/>
      <c r="V150" s="69"/>
      <c r="W150" s="69"/>
      <c r="X150" s="69"/>
      <c r="Y150" s="69"/>
      <c r="Z150" s="69"/>
      <c r="AA150" s="69"/>
      <c r="AB150" s="341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341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341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</row>
    <row r="151" spans="1:143" x14ac:dyDescent="0.2"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341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341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341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341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</row>
    <row r="152" spans="1:143" x14ac:dyDescent="0.2"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85"/>
      <c r="N152" s="85"/>
      <c r="O152" s="345"/>
      <c r="P152" s="83"/>
      <c r="Q152" s="83"/>
      <c r="R152" s="83"/>
      <c r="S152" s="69"/>
      <c r="T152" s="69"/>
      <c r="U152" s="69"/>
      <c r="V152" s="69"/>
      <c r="W152" s="69"/>
      <c r="X152" s="69"/>
      <c r="Y152" s="69"/>
      <c r="Z152" s="69"/>
      <c r="AA152" s="69"/>
      <c r="AB152" s="341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341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341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</row>
    <row r="153" spans="1:143" x14ac:dyDescent="0.2"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341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341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341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341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</row>
    <row r="154" spans="1:143" x14ac:dyDescent="0.2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85"/>
      <c r="N154" s="85"/>
      <c r="O154" s="345"/>
      <c r="P154" s="83"/>
      <c r="Q154" s="83"/>
      <c r="R154" s="83"/>
      <c r="S154" s="69"/>
      <c r="T154" s="69"/>
      <c r="U154" s="69"/>
      <c r="V154" s="69"/>
      <c r="W154" s="69"/>
      <c r="X154" s="69"/>
      <c r="Y154" s="69"/>
      <c r="Z154" s="69"/>
      <c r="AA154" s="69"/>
      <c r="AB154" s="341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341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341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</row>
    <row r="155" spans="1:143" x14ac:dyDescent="0.2"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341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341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341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341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</row>
    <row r="156" spans="1:143" x14ac:dyDescent="0.2">
      <c r="B156" s="24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341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341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341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341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</row>
    <row r="157" spans="1:143" x14ac:dyDescent="0.2"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341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341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341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341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</row>
    <row r="158" spans="1:143" x14ac:dyDescent="0.2"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341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341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341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341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</row>
    <row r="159" spans="1:143" x14ac:dyDescent="0.2"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341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341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341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341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</row>
    <row r="160" spans="1:143" x14ac:dyDescent="0.2"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341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341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341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341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</row>
    <row r="161" spans="2:66" x14ac:dyDescent="0.2"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341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341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341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341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</row>
    <row r="162" spans="2:66" x14ac:dyDescent="0.2">
      <c r="B162" s="24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341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341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341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341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</row>
    <row r="163" spans="2:66" x14ac:dyDescent="0.2"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341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341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341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341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</row>
    <row r="164" spans="2:66" x14ac:dyDescent="0.2"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341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341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341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341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</row>
    <row r="165" spans="2:66" x14ac:dyDescent="0.2"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341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341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341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341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</row>
    <row r="166" spans="2:66" x14ac:dyDescent="0.2"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341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341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341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341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</row>
    <row r="167" spans="2:66" x14ac:dyDescent="0.2"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341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341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341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341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</row>
    <row r="168" spans="2:66" x14ac:dyDescent="0.2"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341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341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341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341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</row>
    <row r="169" spans="2:66" x14ac:dyDescent="0.2"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341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341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341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341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</row>
    <row r="170" spans="2:66" x14ac:dyDescent="0.2"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341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341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341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341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</row>
    <row r="171" spans="2:66" x14ac:dyDescent="0.2"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341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341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341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341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</row>
    <row r="172" spans="2:66" x14ac:dyDescent="0.2"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341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341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341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341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</row>
    <row r="173" spans="2:66" x14ac:dyDescent="0.2"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341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341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341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341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</row>
    <row r="174" spans="2:66" x14ac:dyDescent="0.2"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341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341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341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341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</row>
    <row r="175" spans="2:66" x14ac:dyDescent="0.2"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341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341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341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341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</row>
    <row r="176" spans="2:66" x14ac:dyDescent="0.2"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341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341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341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341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</row>
    <row r="177" spans="3:66" x14ac:dyDescent="0.2"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341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341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341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341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</row>
    <row r="178" spans="3:66" x14ac:dyDescent="0.2"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341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341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341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341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</row>
    <row r="179" spans="3:66" x14ac:dyDescent="0.2"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341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341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341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341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</row>
    <row r="180" spans="3:66" x14ac:dyDescent="0.2"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341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341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341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341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</row>
    <row r="181" spans="3:66" x14ac:dyDescent="0.2"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341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341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341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341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</row>
    <row r="182" spans="3:66" x14ac:dyDescent="0.2"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341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341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341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341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</row>
    <row r="183" spans="3:66" x14ac:dyDescent="0.2"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341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341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341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341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</row>
    <row r="184" spans="3:66" x14ac:dyDescent="0.2"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341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341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341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341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</row>
    <row r="185" spans="3:66" x14ac:dyDescent="0.2"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341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341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341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341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</row>
    <row r="186" spans="3:66" x14ac:dyDescent="0.2"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341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341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341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341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</row>
    <row r="187" spans="3:66" x14ac:dyDescent="0.2"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341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341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341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341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</row>
    <row r="188" spans="3:66" x14ac:dyDescent="0.2"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341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341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341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341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</row>
    <row r="189" spans="3:66" x14ac:dyDescent="0.2"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341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341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341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341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</row>
    <row r="190" spans="3:66" x14ac:dyDescent="0.2"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341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341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341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341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</row>
    <row r="191" spans="3:66" x14ac:dyDescent="0.2"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341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341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341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341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</row>
    <row r="192" spans="3:66" x14ac:dyDescent="0.2"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341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341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341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341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</row>
    <row r="193" spans="3:66" x14ac:dyDescent="0.2"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341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341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341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341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</row>
    <row r="194" spans="3:66" x14ac:dyDescent="0.2"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341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341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341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341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</row>
    <row r="195" spans="3:66" x14ac:dyDescent="0.2"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341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341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341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341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</row>
    <row r="196" spans="3:66" x14ac:dyDescent="0.2"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341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341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341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341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</row>
    <row r="197" spans="3:66" x14ac:dyDescent="0.2"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341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341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341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341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</row>
    <row r="198" spans="3:66" x14ac:dyDescent="0.2"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341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341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341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341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</row>
    <row r="199" spans="3:66" x14ac:dyDescent="0.2"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341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341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341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341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</row>
    <row r="200" spans="3:66" x14ac:dyDescent="0.2"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341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341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341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341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</row>
    <row r="201" spans="3:66" x14ac:dyDescent="0.2"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341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341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341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341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</row>
    <row r="202" spans="3:66" x14ac:dyDescent="0.2"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341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341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341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341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</row>
    <row r="203" spans="3:66" x14ac:dyDescent="0.2"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341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341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341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341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</row>
    <row r="204" spans="3:66" x14ac:dyDescent="0.2"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341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341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341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341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</row>
    <row r="205" spans="3:66" x14ac:dyDescent="0.2"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341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341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341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341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</row>
    <row r="206" spans="3:66" x14ac:dyDescent="0.2"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341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341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341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341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</row>
    <row r="207" spans="3:66" x14ac:dyDescent="0.2"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341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341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341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341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</row>
    <row r="208" spans="3:66" x14ac:dyDescent="0.2"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341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341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341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341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</row>
    <row r="209" spans="3:66" x14ac:dyDescent="0.2"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341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341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341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341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</row>
    <row r="210" spans="3:66" x14ac:dyDescent="0.2"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341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341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341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341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</row>
    <row r="211" spans="3:66" x14ac:dyDescent="0.2"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341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341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341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341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</row>
    <row r="212" spans="3:66" x14ac:dyDescent="0.2"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341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341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341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341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</row>
    <row r="213" spans="3:66" x14ac:dyDescent="0.2"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341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341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341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341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</row>
    <row r="214" spans="3:66" x14ac:dyDescent="0.2"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341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341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341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341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</row>
    <row r="215" spans="3:66" x14ac:dyDescent="0.2"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341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341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341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341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</row>
    <row r="216" spans="3:66" x14ac:dyDescent="0.2"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341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341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341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341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</row>
    <row r="217" spans="3:66" x14ac:dyDescent="0.2"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341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341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341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341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</row>
    <row r="218" spans="3:66" x14ac:dyDescent="0.2"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341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341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341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341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</row>
  </sheetData>
  <phoneticPr fontId="0" type="noConversion"/>
  <printOptions horizontalCentered="1" verticalCentered="1" gridLines="1" gridLinesSet="0"/>
  <pageMargins left="0.5" right="0.25" top="1" bottom="1" header="0.5" footer="0.25"/>
  <pageSetup scale="75" orientation="landscape" horizontalDpi="4294967292" verticalDpi="300" r:id="rId1"/>
  <headerFooter alignWithMargins="0"/>
  <colBreaks count="2" manualBreakCount="2">
    <brk id="1" max="1048575" man="1"/>
    <brk id="25" max="1048575" man="1"/>
  </colBreaks>
  <drawing r:id="rId2"/>
  <legacyDrawing r:id="rId3"/>
  <controls>
    <mc:AlternateContent xmlns:mc="http://schemas.openxmlformats.org/markup-compatibility/2006">
      <mc:Choice Requires="x14">
        <control shapeId="3083" r:id="rId4" name="Control 11">
          <controlPr defaultSize="0" r:id="rId5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85725</xdr:rowOff>
              </to>
            </anchor>
          </controlPr>
        </control>
      </mc:Choice>
      <mc:Fallback>
        <control shapeId="3083" r:id="rId4" name="Control 11"/>
      </mc:Fallback>
    </mc:AlternateContent>
    <mc:AlternateContent xmlns:mc="http://schemas.openxmlformats.org/markup-compatibility/2006">
      <mc:Choice Requires="x14">
        <control shapeId="3082" r:id="rId6" name="Control 10">
          <controlPr defaultSize="0" r:id="rId7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85725</xdr:rowOff>
              </to>
            </anchor>
          </controlPr>
        </control>
      </mc:Choice>
      <mc:Fallback>
        <control shapeId="3082" r:id="rId6" name="Control 10"/>
      </mc:Fallback>
    </mc:AlternateContent>
    <mc:AlternateContent xmlns:mc="http://schemas.openxmlformats.org/markup-compatibility/2006">
      <mc:Choice Requires="x14">
        <control shapeId="3081" r:id="rId8" name="Control 9">
          <controlPr defaultSize="0" r:id="rId7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85725</xdr:rowOff>
              </to>
            </anchor>
          </controlPr>
        </control>
      </mc:Choice>
      <mc:Fallback>
        <control shapeId="3081" r:id="rId8" name="Control 9"/>
      </mc:Fallback>
    </mc:AlternateContent>
    <mc:AlternateContent xmlns:mc="http://schemas.openxmlformats.org/markup-compatibility/2006">
      <mc:Choice Requires="x14">
        <control shapeId="3080" r:id="rId9" name="Control 8">
          <controlPr defaultSize="0" r:id="rId7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85725</xdr:rowOff>
              </to>
            </anchor>
          </controlPr>
        </control>
      </mc:Choice>
      <mc:Fallback>
        <control shapeId="3080" r:id="rId9" name="Control 8"/>
      </mc:Fallback>
    </mc:AlternateContent>
    <mc:AlternateContent xmlns:mc="http://schemas.openxmlformats.org/markup-compatibility/2006">
      <mc:Choice Requires="x14">
        <control shapeId="3079" r:id="rId10" name="Control 7">
          <controlPr defaultSize="0" r:id="rId7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85725</xdr:rowOff>
              </to>
            </anchor>
          </controlPr>
        </control>
      </mc:Choice>
      <mc:Fallback>
        <control shapeId="3079" r:id="rId10" name="Control 7"/>
      </mc:Fallback>
    </mc:AlternateContent>
    <mc:AlternateContent xmlns:mc="http://schemas.openxmlformats.org/markup-compatibility/2006">
      <mc:Choice Requires="x14">
        <control shapeId="3078" r:id="rId11" name="Control 6">
          <controlPr defaultSize="0" r:id="rId7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85725</xdr:rowOff>
              </to>
            </anchor>
          </controlPr>
        </control>
      </mc:Choice>
      <mc:Fallback>
        <control shapeId="3078" r:id="rId11" name="Control 6"/>
      </mc:Fallback>
    </mc:AlternateContent>
    <mc:AlternateContent xmlns:mc="http://schemas.openxmlformats.org/markup-compatibility/2006">
      <mc:Choice Requires="x14">
        <control shapeId="3077" r:id="rId12" name="Control 5">
          <controlPr defaultSize="0" r:id="rId7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85725</xdr:rowOff>
              </to>
            </anchor>
          </controlPr>
        </control>
      </mc:Choice>
      <mc:Fallback>
        <control shapeId="3077" r:id="rId12" name="Control 5"/>
      </mc:Fallback>
    </mc:AlternateContent>
    <mc:AlternateContent xmlns:mc="http://schemas.openxmlformats.org/markup-compatibility/2006">
      <mc:Choice Requires="x14">
        <control shapeId="3076" r:id="rId13" name="Control 4">
          <controlPr defaultSize="0" r:id="rId7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85725</xdr:rowOff>
              </to>
            </anchor>
          </controlPr>
        </control>
      </mc:Choice>
      <mc:Fallback>
        <control shapeId="3076" r:id="rId13" name="Control 4"/>
      </mc:Fallback>
    </mc:AlternateContent>
    <mc:AlternateContent xmlns:mc="http://schemas.openxmlformats.org/markup-compatibility/2006">
      <mc:Choice Requires="x14">
        <control shapeId="3075" r:id="rId14" name="Control 3">
          <controlPr defaultSize="0" r:id="rId7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85725</xdr:rowOff>
              </to>
            </anchor>
          </controlPr>
        </control>
      </mc:Choice>
      <mc:Fallback>
        <control shapeId="3075" r:id="rId14" name="Control 3"/>
      </mc:Fallback>
    </mc:AlternateContent>
    <mc:AlternateContent xmlns:mc="http://schemas.openxmlformats.org/markup-compatibility/2006">
      <mc:Choice Requires="x14">
        <control shapeId="3074" r:id="rId15" name="Control 2">
          <controlPr defaultSize="0" r:id="rId7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85725</xdr:rowOff>
              </to>
            </anchor>
          </controlPr>
        </control>
      </mc:Choice>
      <mc:Fallback>
        <control shapeId="3074" r:id="rId15" name="Control 2"/>
      </mc:Fallback>
    </mc:AlternateContent>
    <mc:AlternateContent xmlns:mc="http://schemas.openxmlformats.org/markup-compatibility/2006">
      <mc:Choice Requires="x14">
        <control shapeId="3073" r:id="rId16" name="Control 1">
          <controlPr defaultSize="0" r:id="rId7">
            <anchor moveWithCells="1">
              <from>
                <xdr:col>1</xdr:col>
                <xdr:colOff>0</xdr:colOff>
                <xdr:row>239</xdr:row>
                <xdr:rowOff>0</xdr:rowOff>
              </from>
              <to>
                <xdr:col>1</xdr:col>
                <xdr:colOff>257175</xdr:colOff>
                <xdr:row>240</xdr:row>
                <xdr:rowOff>85725</xdr:rowOff>
              </to>
            </anchor>
          </controlPr>
        </control>
      </mc:Choice>
      <mc:Fallback>
        <control shapeId="3073" r:id="rId16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01"/>
  <sheetViews>
    <sheetView zoomScaleNormal="100" workbookViewId="0"/>
  </sheetViews>
  <sheetFormatPr defaultColWidth="9.140625" defaultRowHeight="12.75" x14ac:dyDescent="0.2"/>
  <cols>
    <col min="1" max="1" width="38" style="26" bestFit="1" customWidth="1"/>
    <col min="2" max="2" width="12" style="26" customWidth="1"/>
    <col min="3" max="3" width="11.5703125" style="26" customWidth="1"/>
    <col min="4" max="4" width="11.140625" style="26" customWidth="1"/>
    <col min="5" max="5" width="11.42578125" style="26" customWidth="1"/>
    <col min="6" max="6" width="11.85546875" style="26" customWidth="1"/>
    <col min="7" max="7" width="11.140625" style="26" customWidth="1"/>
    <col min="8" max="8" width="11.42578125" style="26" customWidth="1"/>
    <col min="9" max="9" width="10.85546875" style="26" customWidth="1"/>
    <col min="10" max="10" width="9.85546875" style="26" customWidth="1"/>
    <col min="11" max="11" width="10.5703125" style="26" customWidth="1"/>
    <col min="12" max="12" width="10.140625" style="26" customWidth="1"/>
    <col min="13" max="13" width="10.42578125" style="26" customWidth="1"/>
    <col min="14" max="14" width="14.85546875" style="325" customWidth="1"/>
    <col min="15" max="15" width="15.42578125" style="26" customWidth="1"/>
    <col min="16" max="16" width="16.85546875" style="26" customWidth="1"/>
    <col min="17" max="17" width="16" style="26" customWidth="1"/>
    <col min="18" max="18" width="14.85546875" style="26" customWidth="1"/>
    <col min="19" max="19" width="12.140625" style="325" customWidth="1"/>
    <col min="20" max="20" width="15.42578125" style="26" customWidth="1"/>
    <col min="21" max="21" width="14.42578125" style="26" customWidth="1"/>
    <col min="22" max="22" width="14.140625" style="26" customWidth="1"/>
    <col min="23" max="23" width="14.42578125" style="26" customWidth="1"/>
    <col min="24" max="24" width="14.28515625" style="325" bestFit="1" customWidth="1"/>
    <col min="25" max="26" width="11.85546875" style="26" customWidth="1"/>
    <col min="27" max="27" width="12" style="26" customWidth="1"/>
    <col min="28" max="28" width="11.85546875" style="26" customWidth="1"/>
    <col min="29" max="29" width="12.140625" style="325" customWidth="1"/>
    <col min="30" max="32" width="11.85546875" style="26" customWidth="1"/>
    <col min="33" max="33" width="12.42578125" style="26" bestFit="1" customWidth="1"/>
    <col min="34" max="34" width="15.42578125" style="325" bestFit="1" customWidth="1"/>
    <col min="35" max="35" width="9.85546875" style="26" customWidth="1"/>
    <col min="36" max="36" width="11.140625" style="26" customWidth="1"/>
    <col min="37" max="37" width="8.85546875" style="26" customWidth="1"/>
    <col min="38" max="38" width="12" style="26" customWidth="1"/>
    <col min="39" max="39" width="9.85546875" style="26" customWidth="1"/>
    <col min="40" max="40" width="12.85546875" style="26" customWidth="1"/>
    <col min="41" max="41" width="12" style="26" customWidth="1"/>
    <col min="42" max="42" width="12.85546875" style="26" customWidth="1"/>
    <col min="43" max="43" width="8.85546875" style="26" customWidth="1"/>
    <col min="44" max="44" width="3.42578125" style="26" customWidth="1"/>
    <col min="45" max="48" width="10.85546875" style="26" customWidth="1"/>
    <col min="49" max="49" width="9.5703125" style="26" customWidth="1"/>
    <col min="50" max="16384" width="9.140625" style="26"/>
  </cols>
  <sheetData>
    <row r="1" spans="1:50" s="46" customFormat="1" x14ac:dyDescent="0.2">
      <c r="A1" s="177"/>
      <c r="B1" s="45" t="s">
        <v>76</v>
      </c>
      <c r="C1" s="488" t="s">
        <v>77</v>
      </c>
      <c r="D1" s="45" t="s">
        <v>78</v>
      </c>
      <c r="E1" s="45" t="s">
        <v>79</v>
      </c>
      <c r="F1" s="45" t="s">
        <v>80</v>
      </c>
      <c r="G1" s="45" t="s">
        <v>81</v>
      </c>
      <c r="H1" s="45" t="s">
        <v>82</v>
      </c>
      <c r="I1" s="45" t="s">
        <v>83</v>
      </c>
      <c r="J1" s="45" t="s">
        <v>84</v>
      </c>
      <c r="K1" s="45" t="s">
        <v>85</v>
      </c>
      <c r="L1" s="45" t="s">
        <v>86</v>
      </c>
      <c r="M1" s="45" t="s">
        <v>87</v>
      </c>
      <c r="N1" s="45" t="s">
        <v>9</v>
      </c>
      <c r="O1" s="178" t="s">
        <v>5</v>
      </c>
      <c r="P1" s="178" t="s">
        <v>6</v>
      </c>
      <c r="Q1" s="178" t="s">
        <v>7</v>
      </c>
      <c r="R1" s="178" t="s">
        <v>8</v>
      </c>
      <c r="S1" s="45" t="s">
        <v>9</v>
      </c>
      <c r="T1" s="178" t="s">
        <v>5</v>
      </c>
      <c r="U1" s="178" t="s">
        <v>6</v>
      </c>
      <c r="V1" s="178" t="s">
        <v>7</v>
      </c>
      <c r="W1" s="178" t="s">
        <v>8</v>
      </c>
      <c r="X1" s="45" t="s">
        <v>9</v>
      </c>
      <c r="Y1" s="178" t="s">
        <v>5</v>
      </c>
      <c r="Z1" s="178" t="s">
        <v>6</v>
      </c>
      <c r="AA1" s="178" t="s">
        <v>7</v>
      </c>
      <c r="AB1" s="178" t="s">
        <v>8</v>
      </c>
      <c r="AC1" s="45" t="s">
        <v>9</v>
      </c>
      <c r="AD1" s="178" t="s">
        <v>5</v>
      </c>
      <c r="AE1" s="178" t="s">
        <v>6</v>
      </c>
      <c r="AF1" s="178" t="s">
        <v>7</v>
      </c>
      <c r="AG1" s="178" t="s">
        <v>8</v>
      </c>
      <c r="AH1" s="45" t="s">
        <v>9</v>
      </c>
    </row>
    <row r="2" spans="1:50" s="46" customFormat="1" x14ac:dyDescent="0.2">
      <c r="B2" s="45" t="s">
        <v>0</v>
      </c>
      <c r="C2" s="45" t="s">
        <v>0</v>
      </c>
      <c r="D2" s="45" t="s">
        <v>0</v>
      </c>
      <c r="E2" s="45" t="s">
        <v>0</v>
      </c>
      <c r="F2" s="45" t="s">
        <v>0</v>
      </c>
      <c r="G2" s="45" t="s">
        <v>0</v>
      </c>
      <c r="H2" s="45" t="s">
        <v>0</v>
      </c>
      <c r="I2" s="45" t="s">
        <v>0</v>
      </c>
      <c r="J2" s="45" t="s">
        <v>0</v>
      </c>
      <c r="K2" s="45" t="s">
        <v>0</v>
      </c>
      <c r="L2" s="45" t="s">
        <v>0</v>
      </c>
      <c r="M2" s="45" t="s">
        <v>0</v>
      </c>
      <c r="N2" s="45" t="s">
        <v>75</v>
      </c>
      <c r="O2" s="45" t="s">
        <v>1</v>
      </c>
      <c r="P2" s="45" t="s">
        <v>1</v>
      </c>
      <c r="Q2" s="45" t="s">
        <v>1</v>
      </c>
      <c r="R2" s="45" t="s">
        <v>1</v>
      </c>
      <c r="S2" s="45" t="s">
        <v>1</v>
      </c>
      <c r="T2" s="45" t="s">
        <v>2</v>
      </c>
      <c r="U2" s="45" t="s">
        <v>2</v>
      </c>
      <c r="V2" s="45" t="s">
        <v>2</v>
      </c>
      <c r="W2" s="45" t="s">
        <v>2</v>
      </c>
      <c r="X2" s="45" t="s">
        <v>2</v>
      </c>
      <c r="Y2" s="45" t="s">
        <v>3</v>
      </c>
      <c r="Z2" s="45" t="s">
        <v>3</v>
      </c>
      <c r="AA2" s="45" t="s">
        <v>3</v>
      </c>
      <c r="AB2" s="45" t="s">
        <v>3</v>
      </c>
      <c r="AC2" s="45" t="s">
        <v>3</v>
      </c>
      <c r="AD2" s="45" t="s">
        <v>4</v>
      </c>
      <c r="AE2" s="45" t="s">
        <v>4</v>
      </c>
      <c r="AF2" s="45" t="s">
        <v>4</v>
      </c>
      <c r="AG2" s="45" t="s">
        <v>4</v>
      </c>
      <c r="AH2" s="45" t="s">
        <v>4</v>
      </c>
    </row>
    <row r="3" spans="1:50" ht="13.5" customHeight="1" x14ac:dyDescent="0.25">
      <c r="A3" s="179" t="s">
        <v>153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16"/>
      <c r="O3" s="44"/>
      <c r="P3" s="44"/>
      <c r="Q3" s="44"/>
      <c r="R3" s="44"/>
      <c r="S3" s="316"/>
      <c r="T3" s="44"/>
      <c r="U3" s="44"/>
      <c r="V3" s="44"/>
      <c r="W3" s="44"/>
      <c r="X3" s="316"/>
      <c r="Y3" s="44"/>
      <c r="Z3" s="44"/>
      <c r="AA3" s="44"/>
      <c r="AB3" s="44"/>
      <c r="AC3" s="316"/>
      <c r="AD3" s="44"/>
      <c r="AE3" s="44"/>
      <c r="AF3" s="44"/>
      <c r="AG3" s="44"/>
      <c r="AH3" s="316"/>
      <c r="AI3" s="38"/>
      <c r="AM3" s="181"/>
      <c r="AN3" s="181"/>
      <c r="AR3" s="44"/>
      <c r="AS3" s="38"/>
      <c r="AT3" s="38"/>
      <c r="AU3" s="38"/>
      <c r="AV3" s="38"/>
      <c r="AW3" s="44"/>
      <c r="AX3" s="44"/>
    </row>
    <row r="4" spans="1:50" ht="13.5" customHeight="1" x14ac:dyDescent="0.25">
      <c r="A4" s="182" t="s">
        <v>242</v>
      </c>
      <c r="B4" s="260">
        <v>2000</v>
      </c>
      <c r="C4" s="260">
        <v>2200.0000000000005</v>
      </c>
      <c r="D4" s="260">
        <v>2420.0000000000005</v>
      </c>
      <c r="E4" s="260">
        <v>2662.0000000000009</v>
      </c>
      <c r="F4" s="260">
        <v>2928.2000000000016</v>
      </c>
      <c r="G4" s="260">
        <v>3221.0200000000023</v>
      </c>
      <c r="H4" s="260">
        <v>3543.1220000000026</v>
      </c>
      <c r="I4" s="260">
        <v>3897.4342000000029</v>
      </c>
      <c r="J4" s="260">
        <v>4287.177620000004</v>
      </c>
      <c r="K4" s="260">
        <v>4715.8953820000042</v>
      </c>
      <c r="L4" s="260">
        <v>5187.484920200005</v>
      </c>
      <c r="M4" s="260">
        <v>5706.2334122200064</v>
      </c>
      <c r="N4" s="317">
        <v>42768.567534420021</v>
      </c>
      <c r="O4" s="212">
        <v>21327.983200451883</v>
      </c>
      <c r="P4" s="260">
        <v>25762.939825659923</v>
      </c>
      <c r="Q4" s="260">
        <v>29964.280781844471</v>
      </c>
      <c r="R4" s="260">
        <v>36195.075523384759</v>
      </c>
      <c r="S4" s="317">
        <v>113250.27933134104</v>
      </c>
      <c r="T4" s="260">
        <v>48563.857196269477</v>
      </c>
      <c r="U4" s="260">
        <v>58662.261634889321</v>
      </c>
      <c r="V4" s="260">
        <v>68228.722763040496</v>
      </c>
      <c r="W4" s="260">
        <v>82416.253914181783</v>
      </c>
      <c r="X4" s="317">
        <v>257871.09550838108</v>
      </c>
      <c r="Y4" s="260">
        <v>110579.99266098844</v>
      </c>
      <c r="Z4" s="260">
        <v>133574.0782460201</v>
      </c>
      <c r="AA4" s="260">
        <v>155356.92792921723</v>
      </c>
      <c r="AB4" s="260">
        <v>187661.96260202455</v>
      </c>
      <c r="AC4" s="317">
        <v>587172.96143825026</v>
      </c>
      <c r="AD4" s="260">
        <v>251790.84782095053</v>
      </c>
      <c r="AE4" s="260">
        <v>304148.42322857818</v>
      </c>
      <c r="AF4" s="260">
        <v>353748.01224739244</v>
      </c>
      <c r="AG4" s="260">
        <v>427306.63594967988</v>
      </c>
      <c r="AH4" s="317">
        <v>1336993.9192466009</v>
      </c>
      <c r="AI4" s="41"/>
      <c r="AM4" s="181"/>
      <c r="AN4" s="181"/>
      <c r="AR4" s="44"/>
      <c r="AS4" s="41"/>
      <c r="AT4" s="41"/>
      <c r="AU4" s="41"/>
      <c r="AV4" s="41"/>
      <c r="AW4" s="44"/>
      <c r="AX4" s="44"/>
    </row>
    <row r="5" spans="1:50" ht="13.5" customHeight="1" x14ac:dyDescent="0.25">
      <c r="A5" s="182" t="s">
        <v>243</v>
      </c>
      <c r="B5" s="260">
        <v>3300</v>
      </c>
      <c r="C5" s="260">
        <v>3762.0000000000005</v>
      </c>
      <c r="D5" s="260">
        <v>4288.6800000000012</v>
      </c>
      <c r="E5" s="260">
        <v>4889.0952000000025</v>
      </c>
      <c r="F5" s="260">
        <v>5573.5685280000025</v>
      </c>
      <c r="G5" s="260">
        <v>6353.8681219200034</v>
      </c>
      <c r="H5" s="260">
        <v>7243.4096589888049</v>
      </c>
      <c r="I5" s="260">
        <v>8257.4870112472381</v>
      </c>
      <c r="J5" s="260">
        <v>9413.5351928218533</v>
      </c>
      <c r="K5" s="260">
        <v>10731.430119816914</v>
      </c>
      <c r="L5" s="260">
        <v>12233.830336591283</v>
      </c>
      <c r="M5" s="260">
        <v>13946.566583714064</v>
      </c>
      <c r="N5" s="317">
        <v>89993.470753100162</v>
      </c>
      <c r="O5" s="212">
        <v>55322.347744015598</v>
      </c>
      <c r="P5" s="260">
        <v>70854.196853294474</v>
      </c>
      <c r="Q5" s="260">
        <v>86352.431304242928</v>
      </c>
      <c r="R5" s="260">
        <v>110596.03245151992</v>
      </c>
      <c r="S5" s="317">
        <v>323125.00835307292</v>
      </c>
      <c r="T5" s="260">
        <v>147194.07952443909</v>
      </c>
      <c r="U5" s="260">
        <v>172539.0600925535</v>
      </c>
      <c r="V5" s="260">
        <v>195915.31984702853</v>
      </c>
      <c r="W5" s="260">
        <v>229649.48898318876</v>
      </c>
      <c r="X5" s="317">
        <v>745297.94844720978</v>
      </c>
      <c r="Y5" s="260">
        <v>277583.82678405609</v>
      </c>
      <c r="Z5" s="260">
        <v>305895.24185582378</v>
      </c>
      <c r="AA5" s="260">
        <v>330606.77904103941</v>
      </c>
      <c r="AB5" s="260">
        <v>364326.12737415591</v>
      </c>
      <c r="AC5" s="317">
        <v>1278411.9750550753</v>
      </c>
      <c r="AD5" s="260">
        <v>416385.9211848058</v>
      </c>
      <c r="AE5" s="260">
        <v>444514.14206318097</v>
      </c>
      <c r="AF5" s="260">
        <v>468377.53284762544</v>
      </c>
      <c r="AG5" s="260">
        <v>500017.95589775802</v>
      </c>
      <c r="AH5" s="317">
        <v>1829295.5519933703</v>
      </c>
      <c r="AI5" s="41"/>
      <c r="AM5" s="181"/>
      <c r="AN5" s="181"/>
      <c r="AR5" s="44"/>
      <c r="AS5" s="41"/>
      <c r="AT5" s="41"/>
      <c r="AU5" s="41"/>
      <c r="AV5" s="41"/>
      <c r="AW5" s="44"/>
      <c r="AX5" s="44"/>
    </row>
    <row r="6" spans="1:50" ht="13.5" customHeight="1" x14ac:dyDescent="0.25">
      <c r="A6" s="182" t="s">
        <v>241</v>
      </c>
      <c r="B6" s="260">
        <v>1905.6</v>
      </c>
      <c r="C6" s="260">
        <v>2134.2720000000004</v>
      </c>
      <c r="D6" s="260">
        <v>2390.3846400000002</v>
      </c>
      <c r="E6" s="260">
        <v>2677.2307968000009</v>
      </c>
      <c r="F6" s="260">
        <v>2998.4984924160008</v>
      </c>
      <c r="G6" s="260">
        <v>3358.318311505921</v>
      </c>
      <c r="H6" s="260">
        <v>3761.3165088866326</v>
      </c>
      <c r="I6" s="260">
        <v>4212.6744899530295</v>
      </c>
      <c r="J6" s="260">
        <v>4718.1954287473927</v>
      </c>
      <c r="K6" s="260">
        <v>5284.3788801970795</v>
      </c>
      <c r="L6" s="260">
        <v>5918.504345820731</v>
      </c>
      <c r="M6" s="260">
        <v>6628.7248673192198</v>
      </c>
      <c r="N6" s="317">
        <v>45988.098761646012</v>
      </c>
      <c r="O6" s="260">
        <v>33376.481671413007</v>
      </c>
      <c r="P6" s="260">
        <v>46891.553641654937</v>
      </c>
      <c r="Q6" s="260">
        <v>68351.318550365249</v>
      </c>
      <c r="R6" s="260">
        <v>101265.48589038236</v>
      </c>
      <c r="S6" s="317">
        <v>249884.83975381556</v>
      </c>
      <c r="T6" s="260">
        <v>166706.804433385</v>
      </c>
      <c r="U6" s="260">
        <v>210002.56202638836</v>
      </c>
      <c r="V6" s="260">
        <v>264542.74741538567</v>
      </c>
      <c r="W6" s="260">
        <v>333247.67343213042</v>
      </c>
      <c r="X6" s="317">
        <v>974499.78730728943</v>
      </c>
      <c r="Y6" s="260">
        <v>504454.9719887675</v>
      </c>
      <c r="Z6" s="260">
        <v>635467.98167391447</v>
      </c>
      <c r="AA6" s="260">
        <v>800506.6421304103</v>
      </c>
      <c r="AB6" s="260">
        <v>1008407.8231713834</v>
      </c>
      <c r="AC6" s="317">
        <v>2948837.4189644754</v>
      </c>
      <c r="AD6" s="260">
        <v>1495328.6157887499</v>
      </c>
      <c r="AE6" s="260">
        <v>1883683.4012524784</v>
      </c>
      <c r="AF6" s="260">
        <v>2372898.5847585625</v>
      </c>
      <c r="AG6" s="260">
        <v>2989168.8220033785</v>
      </c>
      <c r="AH6" s="317">
        <v>8741079.4238031693</v>
      </c>
      <c r="AI6" s="38"/>
      <c r="AM6" s="181"/>
      <c r="AN6" s="181"/>
      <c r="AR6" s="44"/>
      <c r="AS6" s="38"/>
      <c r="AT6" s="38"/>
      <c r="AU6" s="38"/>
      <c r="AV6" s="38"/>
      <c r="AW6" s="44"/>
      <c r="AX6" s="44"/>
    </row>
    <row r="7" spans="1:50" ht="13.5" customHeight="1" x14ac:dyDescent="0.25">
      <c r="A7" s="182" t="s">
        <v>240</v>
      </c>
      <c r="B7" s="260">
        <v>4405.5499999999993</v>
      </c>
      <c r="C7" s="260">
        <v>4934.2160000000013</v>
      </c>
      <c r="D7" s="260">
        <v>5526.3219200000021</v>
      </c>
      <c r="E7" s="260">
        <v>6189.4805504000024</v>
      </c>
      <c r="F7" s="260">
        <v>6932.2182164480027</v>
      </c>
      <c r="G7" s="260">
        <v>7764.084402421764</v>
      </c>
      <c r="H7" s="260">
        <v>8695.7745307123787</v>
      </c>
      <c r="I7" s="260">
        <v>9739.2674743978641</v>
      </c>
      <c r="J7" s="260">
        <v>10907.979571325608</v>
      </c>
      <c r="K7" s="260">
        <v>12216.937119884682</v>
      </c>
      <c r="L7" s="260">
        <v>13682.969574270846</v>
      </c>
      <c r="M7" s="260">
        <v>15324.925923183348</v>
      </c>
      <c r="N7" s="317">
        <v>106319.72528304449</v>
      </c>
      <c r="O7" s="260">
        <v>64276.981477678411</v>
      </c>
      <c r="P7" s="260">
        <v>89054.886977547532</v>
      </c>
      <c r="Q7" s="260">
        <v>133156.15067542915</v>
      </c>
      <c r="R7" s="260">
        <v>192548.59033476206</v>
      </c>
      <c r="S7" s="317">
        <v>479036.60946541716</v>
      </c>
      <c r="T7" s="260">
        <v>264682.35584205482</v>
      </c>
      <c r="U7" s="260">
        <v>333423.53984250664</v>
      </c>
      <c r="V7" s="260">
        <v>420017.63422208384</v>
      </c>
      <c r="W7" s="260">
        <v>529101.25404116977</v>
      </c>
      <c r="X7" s="317">
        <v>1547224.7839478152</v>
      </c>
      <c r="Y7" s="260">
        <v>704271.48057512718</v>
      </c>
      <c r="Z7" s="260">
        <v>870506.91940505058</v>
      </c>
      <c r="AA7" s="260">
        <v>1077833.9244676873</v>
      </c>
      <c r="AB7" s="260">
        <v>1336664.5302263829</v>
      </c>
      <c r="AC7" s="317">
        <v>3989276.8546742476</v>
      </c>
      <c r="AD7" s="260">
        <v>1777652.7911212391</v>
      </c>
      <c r="AE7" s="260">
        <v>2205943.5243825004</v>
      </c>
      <c r="AF7" s="260">
        <v>2742370.621575614</v>
      </c>
      <c r="AG7" s="260">
        <v>3414731.3224794157</v>
      </c>
      <c r="AH7" s="317">
        <v>10140698.259558769</v>
      </c>
      <c r="AI7" s="38"/>
      <c r="AM7" s="181"/>
      <c r="AN7" s="181"/>
      <c r="AR7" s="44"/>
      <c r="AS7" s="38"/>
      <c r="AT7" s="38"/>
      <c r="AU7" s="38"/>
      <c r="AV7" s="38"/>
      <c r="AW7" s="44"/>
      <c r="AX7" s="44"/>
    </row>
    <row r="8" spans="1:50" ht="13.5" customHeight="1" x14ac:dyDescent="0.25">
      <c r="A8" s="182" t="s">
        <v>244</v>
      </c>
      <c r="B8" s="260">
        <v>1832.145</v>
      </c>
      <c r="C8" s="260">
        <v>2052.0024000000003</v>
      </c>
      <c r="D8" s="260">
        <v>2298.2426880000003</v>
      </c>
      <c r="E8" s="260">
        <v>2574.0318105600004</v>
      </c>
      <c r="F8" s="260">
        <v>2882.9156278272012</v>
      </c>
      <c r="G8" s="260">
        <v>3228.8655031664648</v>
      </c>
      <c r="H8" s="260">
        <v>3616.3293635464406</v>
      </c>
      <c r="I8" s="260">
        <v>4050.2888871720143</v>
      </c>
      <c r="J8" s="260">
        <v>4536.3235536326565</v>
      </c>
      <c r="K8" s="260">
        <v>5080.6823800685752</v>
      </c>
      <c r="L8" s="260">
        <v>5690.3642656768043</v>
      </c>
      <c r="M8" s="260">
        <v>6373.2079775580223</v>
      </c>
      <c r="N8" s="317">
        <v>44215.399457208172</v>
      </c>
      <c r="O8" s="260">
        <v>36917.58304548898</v>
      </c>
      <c r="P8" s="260">
        <v>51866.546112932774</v>
      </c>
      <c r="Q8" s="260">
        <v>75603.099922094145</v>
      </c>
      <c r="R8" s="260">
        <v>112009.31907097908</v>
      </c>
      <c r="S8" s="317">
        <v>276396.54815149499</v>
      </c>
      <c r="T8" s="260">
        <v>197418.60798598846</v>
      </c>
      <c r="U8" s="260">
        <v>248690.58950324549</v>
      </c>
      <c r="V8" s="260">
        <v>313278.51988431241</v>
      </c>
      <c r="W8" s="260">
        <v>394640.710840507</v>
      </c>
      <c r="X8" s="317">
        <v>1154028.4282140534</v>
      </c>
      <c r="Y8" s="260">
        <v>521540.2936841374</v>
      </c>
      <c r="Z8" s="260">
        <v>586661.90091471362</v>
      </c>
      <c r="AA8" s="260">
        <v>659914.85251052841</v>
      </c>
      <c r="AB8" s="260">
        <v>742314.46065440308</v>
      </c>
      <c r="AC8" s="317">
        <v>2510431.5077637825</v>
      </c>
      <c r="AD8" s="260">
        <v>901951.0869136434</v>
      </c>
      <c r="AE8" s="260">
        <v>938207.73456581566</v>
      </c>
      <c r="AF8" s="260">
        <v>985586.30534988502</v>
      </c>
      <c r="AG8" s="260">
        <v>1025204.9231689002</v>
      </c>
      <c r="AH8" s="317">
        <v>3850950.0499982443</v>
      </c>
      <c r="AI8" s="38"/>
      <c r="AM8" s="181"/>
      <c r="AN8" s="181"/>
      <c r="AR8" s="44"/>
      <c r="AS8" s="38"/>
      <c r="AT8" s="38"/>
      <c r="AU8" s="38"/>
      <c r="AV8" s="38"/>
      <c r="AW8" s="44"/>
      <c r="AX8" s="44"/>
    </row>
    <row r="9" spans="1:50" ht="13.5" customHeight="1" x14ac:dyDescent="0.25">
      <c r="A9" s="182" t="s">
        <v>266</v>
      </c>
      <c r="B9" s="260">
        <v>5183</v>
      </c>
      <c r="C9" s="260">
        <v>5804.9600000000009</v>
      </c>
      <c r="D9" s="260">
        <v>6501.5552000000016</v>
      </c>
      <c r="E9" s="260">
        <v>7281.7418240000025</v>
      </c>
      <c r="F9" s="260">
        <v>8155.5508428800031</v>
      </c>
      <c r="G9" s="260">
        <v>9134.2169440256039</v>
      </c>
      <c r="H9" s="260">
        <v>10230.322977308679</v>
      </c>
      <c r="I9" s="260">
        <v>11457.96173458572</v>
      </c>
      <c r="J9" s="260">
        <v>12832.917142736005</v>
      </c>
      <c r="K9" s="260">
        <v>14372.867199864331</v>
      </c>
      <c r="L9" s="260">
        <v>16097.611263848052</v>
      </c>
      <c r="M9" s="260">
        <v>18029.324615509817</v>
      </c>
      <c r="N9" s="317">
        <v>125082.02974475821</v>
      </c>
      <c r="O9" s="260">
        <v>80968.147509745962</v>
      </c>
      <c r="P9" s="260">
        <v>113754.41754457241</v>
      </c>
      <c r="Q9" s="260">
        <v>165813.75165171249</v>
      </c>
      <c r="R9" s="260">
        <v>245660.36887708475</v>
      </c>
      <c r="S9" s="317">
        <v>606196.68558311556</v>
      </c>
      <c r="T9" s="260">
        <v>341122.67181086889</v>
      </c>
      <c r="U9" s="260">
        <v>429716.32315221342</v>
      </c>
      <c r="V9" s="260">
        <v>541318.80887072114</v>
      </c>
      <c r="W9" s="260">
        <v>681905.79936015396</v>
      </c>
      <c r="X9" s="317">
        <v>1994063.6031939574</v>
      </c>
      <c r="Y9" s="260">
        <v>887523.34953262238</v>
      </c>
      <c r="Z9" s="260">
        <v>998343.06504866388</v>
      </c>
      <c r="AA9" s="260">
        <v>1123000.1735229001</v>
      </c>
      <c r="AB9" s="260">
        <v>1263222.4671896636</v>
      </c>
      <c r="AC9" s="317">
        <v>4272089.0552938506</v>
      </c>
      <c r="AD9" s="260">
        <v>1461089.3054367132</v>
      </c>
      <c r="AE9" s="260">
        <v>1519822.2022691197</v>
      </c>
      <c r="AF9" s="260">
        <v>1596571.7334619435</v>
      </c>
      <c r="AG9" s="260">
        <v>1660750.7556189285</v>
      </c>
      <c r="AH9" s="317">
        <v>6238233.9967867043</v>
      </c>
      <c r="AI9" s="38"/>
      <c r="AM9" s="181"/>
      <c r="AN9" s="181"/>
      <c r="AR9" s="44"/>
      <c r="AS9" s="38"/>
      <c r="AT9" s="38"/>
      <c r="AU9" s="38"/>
      <c r="AV9" s="38"/>
      <c r="AW9" s="44"/>
      <c r="AX9" s="44"/>
    </row>
    <row r="10" spans="1:50" s="24" customFormat="1" ht="13.5" customHeight="1" x14ac:dyDescent="0.25">
      <c r="A10" s="183" t="s">
        <v>95</v>
      </c>
      <c r="B10" s="67">
        <v>18626.294999999998</v>
      </c>
      <c r="C10" s="67">
        <v>20887.450400000002</v>
      </c>
      <c r="D10" s="67">
        <v>23425.184448000007</v>
      </c>
      <c r="E10" s="67">
        <v>26273.580181760008</v>
      </c>
      <c r="F10" s="67">
        <v>29470.951707571214</v>
      </c>
      <c r="G10" s="67">
        <v>33060.373283039764</v>
      </c>
      <c r="H10" s="67">
        <v>37090.275039442931</v>
      </c>
      <c r="I10" s="67">
        <v>41615.113797355865</v>
      </c>
      <c r="J10" s="67">
        <v>46696.128509263515</v>
      </c>
      <c r="K10" s="67">
        <v>52402.191081831588</v>
      </c>
      <c r="L10" s="67">
        <v>58810.764706407732</v>
      </c>
      <c r="M10" s="67">
        <v>66008.983379504469</v>
      </c>
      <c r="N10" s="317">
        <v>454367.29153417709</v>
      </c>
      <c r="O10" s="67">
        <v>292189.52464879386</v>
      </c>
      <c r="P10" s="67">
        <v>398184.54095566203</v>
      </c>
      <c r="Q10" s="67">
        <v>559241.03288568847</v>
      </c>
      <c r="R10" s="67">
        <v>798274.87214811286</v>
      </c>
      <c r="S10" s="317">
        <v>2047889.9706382572</v>
      </c>
      <c r="T10" s="67">
        <v>1165688.3767930057</v>
      </c>
      <c r="U10" s="67">
        <v>1453034.3362517967</v>
      </c>
      <c r="V10" s="67">
        <v>1803301.7530025721</v>
      </c>
      <c r="W10" s="67">
        <v>2250961.1805713316</v>
      </c>
      <c r="X10" s="317">
        <v>6672985.6466187062</v>
      </c>
      <c r="Y10" s="67">
        <v>3005953.9152256991</v>
      </c>
      <c r="Z10" s="67">
        <v>3530449.1871441863</v>
      </c>
      <c r="AA10" s="67">
        <v>4147219.299601783</v>
      </c>
      <c r="AB10" s="67">
        <v>4902597.3712180126</v>
      </c>
      <c r="AC10" s="317">
        <v>15586219.773189681</v>
      </c>
      <c r="AD10" s="67">
        <v>6304198.5682661012</v>
      </c>
      <c r="AE10" s="67">
        <v>7296319.4277616739</v>
      </c>
      <c r="AF10" s="67">
        <v>8519552.7902410217</v>
      </c>
      <c r="AG10" s="67">
        <v>10017180.415118061</v>
      </c>
      <c r="AH10" s="317">
        <v>32137251.201386858</v>
      </c>
      <c r="AI10" s="39"/>
      <c r="AM10" s="181"/>
      <c r="AN10" s="181"/>
      <c r="AR10" s="185"/>
      <c r="AS10" s="39"/>
      <c r="AT10" s="39"/>
      <c r="AU10" s="39"/>
      <c r="AV10" s="39"/>
      <c r="AW10" s="185"/>
      <c r="AX10" s="185"/>
    </row>
    <row r="11" spans="1:50" ht="13.5" customHeight="1" x14ac:dyDescent="0.25">
      <c r="A11" s="182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317"/>
      <c r="O11" s="212"/>
      <c r="P11" s="212"/>
      <c r="Q11" s="212"/>
      <c r="R11" s="212"/>
      <c r="S11" s="317"/>
      <c r="T11" s="212"/>
      <c r="U11" s="212"/>
      <c r="V11" s="212"/>
      <c r="W11" s="212"/>
      <c r="X11" s="317"/>
      <c r="Y11" s="212"/>
      <c r="Z11" s="212"/>
      <c r="AA11" s="212"/>
      <c r="AB11" s="212"/>
      <c r="AC11" s="317"/>
      <c r="AD11" s="212"/>
      <c r="AE11" s="212"/>
      <c r="AF11" s="212"/>
      <c r="AG11" s="212"/>
      <c r="AH11" s="317"/>
      <c r="AI11" s="38"/>
      <c r="AM11" s="181"/>
      <c r="AN11" s="181"/>
      <c r="AR11" s="44"/>
      <c r="AS11" s="38"/>
      <c r="AT11" s="38"/>
      <c r="AU11" s="38"/>
      <c r="AV11" s="38"/>
      <c r="AW11" s="44"/>
      <c r="AX11" s="44"/>
    </row>
    <row r="12" spans="1:50" ht="13.5" customHeight="1" x14ac:dyDescent="0.25">
      <c r="A12" s="182" t="s">
        <v>233</v>
      </c>
      <c r="B12" s="260">
        <v>5996.8327499999996</v>
      </c>
      <c r="C12" s="260">
        <v>6716.4526800000021</v>
      </c>
      <c r="D12" s="260">
        <v>7522.4270016000019</v>
      </c>
      <c r="E12" s="260">
        <v>8425.1182417920045</v>
      </c>
      <c r="F12" s="260">
        <v>9436.1324308070452</v>
      </c>
      <c r="G12" s="260">
        <v>10568.468322503888</v>
      </c>
      <c r="H12" s="260">
        <v>11836.684521204359</v>
      </c>
      <c r="I12" s="260">
        <v>13257.08666374888</v>
      </c>
      <c r="J12" s="260">
        <v>14847.937063398747</v>
      </c>
      <c r="K12" s="260">
        <v>16629.6895110066</v>
      </c>
      <c r="L12" s="260">
        <v>18625.252252327391</v>
      </c>
      <c r="M12" s="260">
        <v>20860.282522606689</v>
      </c>
      <c r="N12" s="317">
        <v>144722.3639609956</v>
      </c>
      <c r="O12" s="260">
        <v>96992.637166946864</v>
      </c>
      <c r="P12" s="260">
        <v>135705.33192451845</v>
      </c>
      <c r="Q12" s="260">
        <v>199315.94435982051</v>
      </c>
      <c r="R12" s="260">
        <v>293167.69387794368</v>
      </c>
      <c r="S12" s="317">
        <v>725181.60732922947</v>
      </c>
      <c r="T12" s="260">
        <v>436468.69803253375</v>
      </c>
      <c r="U12" s="260">
        <v>549824.85653595929</v>
      </c>
      <c r="V12" s="260">
        <v>692620.96967662638</v>
      </c>
      <c r="W12" s="260">
        <v>872502.94695328258</v>
      </c>
      <c r="X12" s="317">
        <v>2551417.4711984019</v>
      </c>
      <c r="Y12" s="260">
        <v>1178005.5431012944</v>
      </c>
      <c r="Z12" s="260">
        <v>1390940.9401690541</v>
      </c>
      <c r="AA12" s="260">
        <v>1647565.0166841866</v>
      </c>
      <c r="AB12" s="260">
        <v>1957774.176558825</v>
      </c>
      <c r="AC12" s="317">
        <v>6174285.6765133599</v>
      </c>
      <c r="AD12" s="260">
        <v>2536209.8096671561</v>
      </c>
      <c r="AE12" s="260">
        <v>2946445.5881114611</v>
      </c>
      <c r="AF12" s="260">
        <v>3463842.2603157023</v>
      </c>
      <c r="AG12" s="260">
        <v>4090435.1204717802</v>
      </c>
      <c r="AH12" s="317">
        <v>13036932.7785661</v>
      </c>
      <c r="AI12" s="38"/>
      <c r="AM12" s="181"/>
      <c r="AN12" s="181"/>
      <c r="AR12" s="44"/>
      <c r="AS12" s="38"/>
      <c r="AT12" s="38"/>
      <c r="AU12" s="38"/>
      <c r="AV12" s="38"/>
      <c r="AW12" s="44"/>
      <c r="AX12" s="44"/>
    </row>
    <row r="13" spans="1:50" ht="13.5" customHeight="1" x14ac:dyDescent="0.25">
      <c r="A13" s="182" t="s">
        <v>236</v>
      </c>
      <c r="B13" s="260">
        <v>500</v>
      </c>
      <c r="C13" s="260">
        <v>550.00000000000011</v>
      </c>
      <c r="D13" s="260">
        <v>605.00000000000011</v>
      </c>
      <c r="E13" s="260">
        <v>665.50000000000023</v>
      </c>
      <c r="F13" s="260">
        <v>732.05000000000041</v>
      </c>
      <c r="G13" s="260">
        <v>805.25500000000056</v>
      </c>
      <c r="H13" s="260">
        <v>885.78050000000064</v>
      </c>
      <c r="I13" s="260">
        <v>974.35855000000072</v>
      </c>
      <c r="J13" s="260">
        <v>1071.794405000001</v>
      </c>
      <c r="K13" s="260">
        <v>1178.9738455000011</v>
      </c>
      <c r="L13" s="260">
        <v>1296.8712300500013</v>
      </c>
      <c r="M13" s="260">
        <v>1426.5583530550016</v>
      </c>
      <c r="N13" s="317">
        <v>10692.141883605005</v>
      </c>
      <c r="O13" s="260">
        <v>5331.9958001129708</v>
      </c>
      <c r="P13" s="260">
        <v>6440.7349564149808</v>
      </c>
      <c r="Q13" s="260">
        <v>7491.0701954611177</v>
      </c>
      <c r="R13" s="260">
        <v>9048.7688808461899</v>
      </c>
      <c r="S13" s="317">
        <v>28312.569832835259</v>
      </c>
      <c r="T13" s="260">
        <v>12140.964299067369</v>
      </c>
      <c r="U13" s="260">
        <v>14665.56540872233</v>
      </c>
      <c r="V13" s="260">
        <v>17057.180690760124</v>
      </c>
      <c r="W13" s="260">
        <v>20604.063478545446</v>
      </c>
      <c r="X13" s="317">
        <v>64467.773877095271</v>
      </c>
      <c r="Y13" s="260">
        <v>27644.998165247111</v>
      </c>
      <c r="Z13" s="260">
        <v>33393.519561505025</v>
      </c>
      <c r="AA13" s="260">
        <v>38839.231982304307</v>
      </c>
      <c r="AB13" s="260">
        <v>46915.490650506137</v>
      </c>
      <c r="AC13" s="317">
        <v>146793.24035956257</v>
      </c>
      <c r="AD13" s="260">
        <v>62947.711955237632</v>
      </c>
      <c r="AE13" s="260">
        <v>76037.105807144544</v>
      </c>
      <c r="AF13" s="260">
        <v>88437.003061848111</v>
      </c>
      <c r="AG13" s="260">
        <v>106826.65898741997</v>
      </c>
      <c r="AH13" s="317">
        <v>334248.47981165024</v>
      </c>
      <c r="AI13" s="38"/>
      <c r="AM13" s="181"/>
      <c r="AN13" s="181"/>
      <c r="AR13" s="44"/>
      <c r="AS13" s="38"/>
      <c r="AT13" s="38"/>
      <c r="AU13" s="38"/>
      <c r="AV13" s="38"/>
      <c r="AW13" s="44"/>
      <c r="AX13" s="44"/>
    </row>
    <row r="14" spans="1:50" ht="13.5" customHeight="1" x14ac:dyDescent="0.25">
      <c r="A14" s="182" t="s">
        <v>237</v>
      </c>
      <c r="B14" s="260">
        <v>873.52941176470586</v>
      </c>
      <c r="C14" s="260">
        <v>995.82352941176487</v>
      </c>
      <c r="D14" s="260">
        <v>1135.238823529412</v>
      </c>
      <c r="E14" s="260">
        <v>1294.17225882353</v>
      </c>
      <c r="F14" s="260">
        <v>1475.3563750588241</v>
      </c>
      <c r="G14" s="260">
        <v>1681.9062675670598</v>
      </c>
      <c r="H14" s="260">
        <v>1917.3731450264484</v>
      </c>
      <c r="I14" s="260">
        <v>2185.8053853301512</v>
      </c>
      <c r="J14" s="260">
        <v>2491.8181392763731</v>
      </c>
      <c r="K14" s="260">
        <v>2840.6726787750654</v>
      </c>
      <c r="L14" s="260">
        <v>3238.3668538035749</v>
      </c>
      <c r="M14" s="260">
        <v>3691.7382133360757</v>
      </c>
      <c r="N14" s="317">
        <v>23821.801081702986</v>
      </c>
      <c r="O14" s="260">
        <v>14644.150873415891</v>
      </c>
      <c r="P14" s="260">
        <v>18755.522696460303</v>
      </c>
      <c r="Q14" s="260">
        <v>22857.996521711364</v>
      </c>
      <c r="R14" s="260">
        <v>29275.420354814094</v>
      </c>
      <c r="S14" s="317">
        <v>85533.090446401649</v>
      </c>
      <c r="T14" s="260">
        <v>38963.138697645649</v>
      </c>
      <c r="U14" s="260">
        <v>45672.104142146512</v>
      </c>
      <c r="V14" s="260">
        <v>51859.937606566367</v>
      </c>
      <c r="W14" s="260">
        <v>60789.570613197022</v>
      </c>
      <c r="X14" s="317">
        <v>197284.75105955554</v>
      </c>
      <c r="Y14" s="260">
        <v>73478.071795779542</v>
      </c>
      <c r="Z14" s="260">
        <v>80972.269903012188</v>
      </c>
      <c r="AA14" s="260">
        <v>87513.559157922195</v>
      </c>
      <c r="AB14" s="260">
        <v>96439.269010805976</v>
      </c>
      <c r="AC14" s="317">
        <v>338403.16986751987</v>
      </c>
      <c r="AD14" s="260">
        <v>110219.80266656623</v>
      </c>
      <c r="AE14" s="260">
        <v>117665.50819319495</v>
      </c>
      <c r="AF14" s="260">
        <v>123982.28810672437</v>
      </c>
      <c r="AG14" s="260">
        <v>132357.69420823007</v>
      </c>
      <c r="AH14" s="317">
        <v>484225.29317471565</v>
      </c>
      <c r="AI14" s="38"/>
      <c r="AM14" s="181"/>
      <c r="AN14" s="181"/>
      <c r="AR14" s="44"/>
      <c r="AS14" s="38"/>
      <c r="AT14" s="38"/>
      <c r="AU14" s="38"/>
      <c r="AV14" s="38"/>
      <c r="AW14" s="44"/>
      <c r="AX14" s="44"/>
    </row>
    <row r="15" spans="1:50" ht="13.5" customHeight="1" x14ac:dyDescent="0.25">
      <c r="A15" s="182" t="s">
        <v>234</v>
      </c>
      <c r="B15" s="260">
        <v>999.47212499999978</v>
      </c>
      <c r="C15" s="260">
        <v>1119.4087800000004</v>
      </c>
      <c r="D15" s="260">
        <v>1253.7378336000002</v>
      </c>
      <c r="E15" s="260">
        <v>1404.1863736320006</v>
      </c>
      <c r="F15" s="260">
        <v>1572.6887384678407</v>
      </c>
      <c r="G15" s="260">
        <v>1761.4113870839813</v>
      </c>
      <c r="H15" s="260">
        <v>1972.7807535340596</v>
      </c>
      <c r="I15" s="260">
        <v>2209.5144439581463</v>
      </c>
      <c r="J15" s="260">
        <v>2474.6561772331247</v>
      </c>
      <c r="K15" s="260">
        <v>2771.6149185011</v>
      </c>
      <c r="L15" s="260">
        <v>3104.2087087212317</v>
      </c>
      <c r="M15" s="260">
        <v>3476.7137537677813</v>
      </c>
      <c r="N15" s="317">
        <v>24120.393993499267</v>
      </c>
      <c r="O15" s="260">
        <v>15087.743559302846</v>
      </c>
      <c r="P15" s="260">
        <v>21109.718299369539</v>
      </c>
      <c r="Q15" s="260">
        <v>31004.702455972078</v>
      </c>
      <c r="R15" s="260">
        <v>45603.863492124583</v>
      </c>
      <c r="S15" s="317">
        <v>112806.02780676904</v>
      </c>
      <c r="T15" s="260">
        <v>63045.478604699318</v>
      </c>
      <c r="U15" s="260">
        <v>79419.145944082993</v>
      </c>
      <c r="V15" s="260">
        <v>100045.25117551271</v>
      </c>
      <c r="W15" s="260">
        <v>126028.20344880747</v>
      </c>
      <c r="X15" s="317">
        <v>368538.07917310251</v>
      </c>
      <c r="Y15" s="260">
        <v>157067.40574683924</v>
      </c>
      <c r="Z15" s="260">
        <v>185458.79202254053</v>
      </c>
      <c r="AA15" s="260">
        <v>219675.33555789152</v>
      </c>
      <c r="AB15" s="260">
        <v>261036.55687450996</v>
      </c>
      <c r="AC15" s="317">
        <v>823238.09020178113</v>
      </c>
      <c r="AD15" s="260">
        <v>309981.19895931904</v>
      </c>
      <c r="AE15" s="260">
        <v>360121.12743584526</v>
      </c>
      <c r="AF15" s="260">
        <v>423358.4984830303</v>
      </c>
      <c r="AG15" s="260">
        <v>499942.07027988427</v>
      </c>
      <c r="AH15" s="317">
        <v>1593402.895158079</v>
      </c>
      <c r="AI15" s="38"/>
      <c r="AM15" s="181"/>
      <c r="AN15" s="181"/>
      <c r="AR15" s="44"/>
      <c r="AS15" s="38"/>
      <c r="AT15" s="38"/>
      <c r="AU15" s="38"/>
      <c r="AV15" s="38"/>
      <c r="AW15" s="44"/>
      <c r="AX15" s="44"/>
    </row>
    <row r="16" spans="1:50" ht="13.5" customHeight="1" x14ac:dyDescent="0.25">
      <c r="A16" s="182" t="s">
        <v>276</v>
      </c>
      <c r="B16" s="260">
        <v>558.78884999999991</v>
      </c>
      <c r="C16" s="260">
        <v>626.62351200000012</v>
      </c>
      <c r="D16" s="260">
        <v>702.75553344000014</v>
      </c>
      <c r="E16" s="260">
        <v>788.20740545280034</v>
      </c>
      <c r="F16" s="260">
        <v>884.12855122713643</v>
      </c>
      <c r="G16" s="260">
        <v>991.81119849119261</v>
      </c>
      <c r="H16" s="260">
        <v>1112.7082511832882</v>
      </c>
      <c r="I16" s="260">
        <v>1248.453413920676</v>
      </c>
      <c r="J16" s="260">
        <v>1400.8838552779055</v>
      </c>
      <c r="K16" s="260">
        <v>1572.0657324549475</v>
      </c>
      <c r="L16" s="260">
        <v>1764.3229411922314</v>
      </c>
      <c r="M16" s="260">
        <v>1980.2695013851344</v>
      </c>
      <c r="N16" s="317">
        <v>13631.018746025315</v>
      </c>
      <c r="O16" s="260">
        <v>8765.6857394638155</v>
      </c>
      <c r="P16" s="260">
        <v>11945.536228669862</v>
      </c>
      <c r="Q16" s="260">
        <v>16777.230986570656</v>
      </c>
      <c r="R16" s="260">
        <v>23948.246164443386</v>
      </c>
      <c r="S16" s="317">
        <v>61436.699119147721</v>
      </c>
      <c r="T16" s="260">
        <v>34970.651303790175</v>
      </c>
      <c r="U16" s="260">
        <v>43591.030087553896</v>
      </c>
      <c r="V16" s="260">
        <v>54099.052590077161</v>
      </c>
      <c r="W16" s="260">
        <v>67528.835417139955</v>
      </c>
      <c r="X16" s="317">
        <v>200189.56939856117</v>
      </c>
      <c r="Y16" s="260">
        <v>90178.617456770968</v>
      </c>
      <c r="Z16" s="260">
        <v>105913.47561432558</v>
      </c>
      <c r="AA16" s="260">
        <v>124416.57898805346</v>
      </c>
      <c r="AB16" s="260">
        <v>147077.92113654042</v>
      </c>
      <c r="AC16" s="317">
        <v>467586.59319569042</v>
      </c>
      <c r="AD16" s="260">
        <v>189125.95704798307</v>
      </c>
      <c r="AE16" s="260">
        <v>218889.58283285022</v>
      </c>
      <c r="AF16" s="260">
        <v>255586.58370723069</v>
      </c>
      <c r="AG16" s="260">
        <v>300515.41245354188</v>
      </c>
      <c r="AH16" s="317">
        <v>964117.53604160587</v>
      </c>
      <c r="AI16" s="38"/>
      <c r="AM16" s="181"/>
      <c r="AN16" s="181"/>
      <c r="AR16" s="44"/>
      <c r="AS16" s="38"/>
      <c r="AT16" s="38"/>
      <c r="AU16" s="38"/>
      <c r="AV16" s="38"/>
      <c r="AW16" s="44"/>
      <c r="AX16" s="44"/>
    </row>
    <row r="17" spans="1:50" ht="13.5" customHeight="1" x14ac:dyDescent="0.25">
      <c r="A17" s="182" t="s">
        <v>271</v>
      </c>
      <c r="B17" s="260">
        <v>558.78884999999991</v>
      </c>
      <c r="C17" s="260">
        <v>626.62351200000012</v>
      </c>
      <c r="D17" s="260">
        <v>702.75553344000014</v>
      </c>
      <c r="E17" s="260">
        <v>788.20740545280034</v>
      </c>
      <c r="F17" s="260">
        <v>884.12855122713643</v>
      </c>
      <c r="G17" s="260">
        <v>991.81119849119261</v>
      </c>
      <c r="H17" s="260">
        <v>1112.7082511832882</v>
      </c>
      <c r="I17" s="260">
        <v>1248.453413920676</v>
      </c>
      <c r="J17" s="260">
        <v>1400.8838552779055</v>
      </c>
      <c r="K17" s="260">
        <v>1572.0657324549475</v>
      </c>
      <c r="L17" s="260">
        <v>1764.3229411922314</v>
      </c>
      <c r="M17" s="260">
        <v>1980.2695013851344</v>
      </c>
      <c r="N17" s="317">
        <v>13631.018746025315</v>
      </c>
      <c r="O17" s="260">
        <v>8765.6857394638155</v>
      </c>
      <c r="P17" s="260">
        <v>11945.536228669862</v>
      </c>
      <c r="Q17" s="260">
        <v>0</v>
      </c>
      <c r="R17" s="260">
        <v>0</v>
      </c>
      <c r="S17" s="317">
        <v>20711.221968133679</v>
      </c>
      <c r="T17" s="260">
        <v>0</v>
      </c>
      <c r="U17" s="260">
        <v>0</v>
      </c>
      <c r="V17" s="260">
        <v>0</v>
      </c>
      <c r="W17" s="260">
        <v>0</v>
      </c>
      <c r="X17" s="317">
        <v>0</v>
      </c>
      <c r="Y17" s="260">
        <v>0</v>
      </c>
      <c r="Z17" s="260">
        <v>0</v>
      </c>
      <c r="AA17" s="260">
        <v>0</v>
      </c>
      <c r="AB17" s="260">
        <v>0</v>
      </c>
      <c r="AC17" s="317">
        <v>0</v>
      </c>
      <c r="AD17" s="260">
        <v>0</v>
      </c>
      <c r="AE17" s="260">
        <v>0</v>
      </c>
      <c r="AF17" s="260">
        <v>0</v>
      </c>
      <c r="AG17" s="260">
        <v>0</v>
      </c>
      <c r="AH17" s="317">
        <v>0</v>
      </c>
      <c r="AI17" s="38"/>
      <c r="AM17" s="181"/>
      <c r="AN17" s="181"/>
      <c r="AR17" s="44"/>
      <c r="AS17" s="38"/>
      <c r="AT17" s="38"/>
      <c r="AU17" s="38"/>
      <c r="AV17" s="38"/>
      <c r="AW17" s="44"/>
      <c r="AX17" s="44"/>
    </row>
    <row r="18" spans="1:50" ht="13.5" customHeight="1" x14ac:dyDescent="0.25">
      <c r="A18" s="182" t="s">
        <v>299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317"/>
      <c r="O18" s="70"/>
      <c r="P18" s="70"/>
      <c r="Q18" s="260">
        <v>21250</v>
      </c>
      <c r="R18" s="260">
        <v>21250</v>
      </c>
      <c r="S18" s="317">
        <v>42500</v>
      </c>
      <c r="T18" s="260">
        <v>32831.25</v>
      </c>
      <c r="U18" s="260">
        <v>32831.25</v>
      </c>
      <c r="V18" s="260">
        <v>32831.25</v>
      </c>
      <c r="W18" s="260">
        <v>32831.25</v>
      </c>
      <c r="X18" s="317">
        <v>131325</v>
      </c>
      <c r="Y18" s="260">
        <v>45088.25</v>
      </c>
      <c r="Z18" s="260">
        <v>45088.25</v>
      </c>
      <c r="AA18" s="260">
        <v>45088.25</v>
      </c>
      <c r="AB18" s="260">
        <v>45088.25</v>
      </c>
      <c r="AC18" s="317">
        <v>180353</v>
      </c>
      <c r="AD18" s="260">
        <v>58051.121874999997</v>
      </c>
      <c r="AE18" s="260">
        <v>58051.121874999997</v>
      </c>
      <c r="AF18" s="260">
        <v>58051.121874999997</v>
      </c>
      <c r="AG18" s="260">
        <v>58051.121874999997</v>
      </c>
      <c r="AH18" s="317">
        <v>232204.48749999999</v>
      </c>
      <c r="AI18" s="38"/>
      <c r="AM18" s="181"/>
      <c r="AN18" s="181"/>
      <c r="AR18" s="44"/>
      <c r="AS18" s="38"/>
      <c r="AT18" s="38"/>
      <c r="AU18" s="38"/>
      <c r="AV18" s="38"/>
      <c r="AW18" s="44"/>
      <c r="AX18" s="44"/>
    </row>
    <row r="19" spans="1:50" s="24" customFormat="1" ht="13.5" customHeight="1" x14ac:dyDescent="0.25">
      <c r="A19" s="183" t="s">
        <v>232</v>
      </c>
      <c r="B19" s="314">
        <v>9487.4119867647059</v>
      </c>
      <c r="C19" s="314">
        <v>10634.932013411768</v>
      </c>
      <c r="D19" s="314">
        <v>11921.914725609415</v>
      </c>
      <c r="E19" s="314">
        <v>13365.391685153136</v>
      </c>
      <c r="F19" s="314">
        <v>14984.484646787985</v>
      </c>
      <c r="G19" s="314">
        <v>16800.663374137315</v>
      </c>
      <c r="H19" s="314">
        <v>18838.035422131445</v>
      </c>
      <c r="I19" s="314">
        <v>21123.67187087853</v>
      </c>
      <c r="J19" s="314">
        <v>23687.973495464059</v>
      </c>
      <c r="K19" s="314">
        <v>26565.082418692662</v>
      </c>
      <c r="L19" s="314">
        <v>29793.344927286664</v>
      </c>
      <c r="M19" s="314">
        <v>33415.831845535817</v>
      </c>
      <c r="N19" s="317">
        <v>230618.73841185353</v>
      </c>
      <c r="O19" s="314">
        <v>149587.89887870618</v>
      </c>
      <c r="P19" s="314">
        <v>205902.38033410301</v>
      </c>
      <c r="Q19" s="314">
        <v>298696.94451953575</v>
      </c>
      <c r="R19" s="314">
        <v>422293.99277017196</v>
      </c>
      <c r="S19" s="317">
        <v>1076481.216502517</v>
      </c>
      <c r="T19" s="314">
        <v>618420.1809377363</v>
      </c>
      <c r="U19" s="314">
        <v>766003.95211846509</v>
      </c>
      <c r="V19" s="314">
        <v>948513.64173954271</v>
      </c>
      <c r="W19" s="314">
        <v>1180284.8699109724</v>
      </c>
      <c r="X19" s="317">
        <v>3513222.6447067168</v>
      </c>
      <c r="Y19" s="314">
        <v>1571462.8862659312</v>
      </c>
      <c r="Z19" s="314">
        <v>1841767.2472704372</v>
      </c>
      <c r="AA19" s="314">
        <v>2163097.9723703582</v>
      </c>
      <c r="AB19" s="314">
        <v>2554331.6642311872</v>
      </c>
      <c r="AC19" s="317">
        <v>8130659.7701379135</v>
      </c>
      <c r="AD19" s="314">
        <v>3266535.6021712623</v>
      </c>
      <c r="AE19" s="314">
        <v>3777210.0342554962</v>
      </c>
      <c r="AF19" s="314">
        <v>4413257.7555495361</v>
      </c>
      <c r="AG19" s="314">
        <v>5188128.0782758556</v>
      </c>
      <c r="AH19" s="317">
        <v>16645131.470252149</v>
      </c>
      <c r="AI19" s="39"/>
      <c r="AM19" s="181"/>
      <c r="AN19" s="181"/>
      <c r="AR19" s="185"/>
      <c r="AS19" s="39"/>
      <c r="AT19" s="39"/>
      <c r="AU19" s="39"/>
      <c r="AV19" s="39"/>
      <c r="AW19" s="185"/>
      <c r="AX19" s="185"/>
    </row>
    <row r="20" spans="1:50" ht="13.5" customHeight="1" x14ac:dyDescent="0.25">
      <c r="A20" s="182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17"/>
      <c r="O20" s="212"/>
      <c r="P20" s="212"/>
      <c r="Q20" s="212"/>
      <c r="R20" s="212"/>
      <c r="S20" s="317"/>
      <c r="T20" s="212"/>
      <c r="U20" s="212"/>
      <c r="V20" s="212"/>
      <c r="W20" s="212"/>
      <c r="X20" s="317"/>
      <c r="Y20" s="212"/>
      <c r="Z20" s="212"/>
      <c r="AA20" s="212"/>
      <c r="AB20" s="212"/>
      <c r="AC20" s="317"/>
      <c r="AD20" s="212"/>
      <c r="AE20" s="212"/>
      <c r="AF20" s="212"/>
      <c r="AG20" s="212"/>
      <c r="AH20" s="317"/>
      <c r="AI20" s="38"/>
      <c r="AM20" s="181"/>
      <c r="AN20" s="181"/>
      <c r="AR20" s="44"/>
      <c r="AS20" s="38"/>
      <c r="AT20" s="38"/>
      <c r="AU20" s="38"/>
      <c r="AV20" s="38"/>
      <c r="AW20" s="44"/>
      <c r="AX20" s="44"/>
    </row>
    <row r="21" spans="1:50" ht="13.5" customHeight="1" x14ac:dyDescent="0.25">
      <c r="A21" s="183" t="s">
        <v>239</v>
      </c>
      <c r="B21" s="67">
        <v>9138.8830132352923</v>
      </c>
      <c r="C21" s="67">
        <v>10252.518386588234</v>
      </c>
      <c r="D21" s="67">
        <v>11503.269722390593</v>
      </c>
      <c r="E21" s="67">
        <v>12908.188496606872</v>
      </c>
      <c r="F21" s="67">
        <v>14486.467060783229</v>
      </c>
      <c r="G21" s="67">
        <v>16259.709908902449</v>
      </c>
      <c r="H21" s="67">
        <v>18252.239617311487</v>
      </c>
      <c r="I21" s="67">
        <v>20491.441926477335</v>
      </c>
      <c r="J21" s="67">
        <v>23008.155013799456</v>
      </c>
      <c r="K21" s="67">
        <v>25837.108663138926</v>
      </c>
      <c r="L21" s="67">
        <v>29017.419779121068</v>
      </c>
      <c r="M21" s="67">
        <v>32593.151533968652</v>
      </c>
      <c r="N21" s="317">
        <v>223748.55312232359</v>
      </c>
      <c r="O21" s="67">
        <v>142601.62577008767</v>
      </c>
      <c r="P21" s="67">
        <v>192282.16062155901</v>
      </c>
      <c r="Q21" s="67">
        <v>260544.08836615272</v>
      </c>
      <c r="R21" s="67">
        <v>375980.8793779409</v>
      </c>
      <c r="S21" s="317">
        <v>971408.75413574034</v>
      </c>
      <c r="T21" s="67">
        <v>547268.19585526944</v>
      </c>
      <c r="U21" s="67">
        <v>687030.38413333159</v>
      </c>
      <c r="V21" s="67">
        <v>854788.11126302939</v>
      </c>
      <c r="W21" s="67">
        <v>1070676.3106603592</v>
      </c>
      <c r="X21" s="317">
        <v>3159763.0019119894</v>
      </c>
      <c r="Y21" s="67">
        <v>1434491.0289597679</v>
      </c>
      <c r="Z21" s="67">
        <v>1688681.9398737492</v>
      </c>
      <c r="AA21" s="67">
        <v>1984121.3272314249</v>
      </c>
      <c r="AB21" s="67">
        <v>2348265.7069868254</v>
      </c>
      <c r="AC21" s="317">
        <v>7455560.0030517671</v>
      </c>
      <c r="AD21" s="67">
        <v>3037662.9660948389</v>
      </c>
      <c r="AE21" s="67">
        <v>3519109.3935061777</v>
      </c>
      <c r="AF21" s="67">
        <v>4106295.0346914856</v>
      </c>
      <c r="AG21" s="67">
        <v>4829052.3368422054</v>
      </c>
      <c r="AH21" s="317">
        <v>15492119.731134709</v>
      </c>
      <c r="AI21" s="41"/>
      <c r="AM21" s="181"/>
      <c r="AN21" s="181"/>
      <c r="AR21" s="44"/>
      <c r="AS21" s="41"/>
      <c r="AT21" s="41"/>
      <c r="AU21" s="41"/>
      <c r="AV21" s="41"/>
      <c r="AW21" s="44"/>
      <c r="AX21" s="44"/>
    </row>
    <row r="22" spans="1:50" ht="13.5" customHeight="1" x14ac:dyDescent="0.25">
      <c r="A22" s="182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317"/>
      <c r="O22" s="212"/>
      <c r="P22" s="212"/>
      <c r="Q22" s="212"/>
      <c r="R22" s="212"/>
      <c r="S22" s="317"/>
      <c r="T22" s="212"/>
      <c r="U22" s="212"/>
      <c r="V22" s="212"/>
      <c r="W22" s="212"/>
      <c r="X22" s="317"/>
      <c r="Y22" s="212"/>
      <c r="Z22" s="212"/>
      <c r="AA22" s="212"/>
      <c r="AB22" s="212"/>
      <c r="AC22" s="317"/>
      <c r="AD22" s="212"/>
      <c r="AE22" s="212"/>
      <c r="AF22" s="212"/>
      <c r="AG22" s="212"/>
      <c r="AH22" s="317"/>
      <c r="AI22" s="38"/>
      <c r="AM22" s="181"/>
      <c r="AN22" s="181"/>
      <c r="AR22" s="44"/>
      <c r="AS22" s="38"/>
      <c r="AT22" s="38"/>
      <c r="AU22" s="38"/>
      <c r="AV22" s="38"/>
      <c r="AW22" s="44"/>
      <c r="AX22" s="44"/>
    </row>
    <row r="23" spans="1:50" ht="14.25" customHeight="1" x14ac:dyDescent="0.2">
      <c r="A23" s="24" t="s">
        <v>216</v>
      </c>
      <c r="B23" s="213">
        <v>33666.666666666672</v>
      </c>
      <c r="C23" s="213">
        <v>18916.666666666668</v>
      </c>
      <c r="D23" s="213">
        <v>18916.666666666668</v>
      </c>
      <c r="E23" s="213">
        <v>38416.666666666672</v>
      </c>
      <c r="F23" s="213">
        <v>18916.666666666668</v>
      </c>
      <c r="G23" s="213">
        <v>18916.666666666668</v>
      </c>
      <c r="H23" s="213">
        <v>18916.666666666668</v>
      </c>
      <c r="I23" s="213">
        <v>38416.666666666672</v>
      </c>
      <c r="J23" s="213">
        <v>18916.666666666668</v>
      </c>
      <c r="K23" s="213">
        <v>18916.666666666668</v>
      </c>
      <c r="L23" s="213">
        <v>18916.666666666668</v>
      </c>
      <c r="M23" s="213">
        <v>38416.666666666672</v>
      </c>
      <c r="N23" s="317">
        <v>300250</v>
      </c>
      <c r="O23" s="213">
        <v>61137.5</v>
      </c>
      <c r="P23" s="213">
        <v>80637.500000000015</v>
      </c>
      <c r="Q23" s="213">
        <v>230922.91666666669</v>
      </c>
      <c r="R23" s="213">
        <v>239962.5</v>
      </c>
      <c r="S23" s="317">
        <v>612660.41666666674</v>
      </c>
      <c r="T23" s="213">
        <v>293173.12500000006</v>
      </c>
      <c r="U23" s="213">
        <v>312673.12500000006</v>
      </c>
      <c r="V23" s="213">
        <v>312673.12500000006</v>
      </c>
      <c r="W23" s="213">
        <v>312673.12500000006</v>
      </c>
      <c r="X23" s="317">
        <v>1231192.5000000002</v>
      </c>
      <c r="Y23" s="213">
        <v>647701.12500000012</v>
      </c>
      <c r="Z23" s="213">
        <v>667201.12500000012</v>
      </c>
      <c r="AA23" s="213">
        <v>667201.12500000012</v>
      </c>
      <c r="AB23" s="213">
        <v>667201.12500000012</v>
      </c>
      <c r="AC23" s="317">
        <v>2649304.5000000005</v>
      </c>
      <c r="AD23" s="213">
        <v>805743.99375000014</v>
      </c>
      <c r="AE23" s="213">
        <v>825243.99375000014</v>
      </c>
      <c r="AF23" s="213">
        <v>825243.99375000014</v>
      </c>
      <c r="AG23" s="213">
        <v>825243.99375000014</v>
      </c>
      <c r="AH23" s="317">
        <v>3281475.9750000006</v>
      </c>
      <c r="AI23" s="44"/>
      <c r="AR23" s="44"/>
      <c r="AS23" s="44"/>
      <c r="AT23" s="44"/>
      <c r="AU23" s="44"/>
      <c r="AV23" s="44"/>
      <c r="AW23" s="44"/>
      <c r="AX23" s="44"/>
    </row>
    <row r="24" spans="1:50" ht="14.25" customHeight="1" x14ac:dyDescent="0.2">
      <c r="A24" s="24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317"/>
      <c r="O24" s="213"/>
      <c r="P24" s="213"/>
      <c r="Q24" s="213"/>
      <c r="R24" s="213"/>
      <c r="S24" s="317"/>
      <c r="T24" s="213"/>
      <c r="U24" s="213"/>
      <c r="V24" s="213"/>
      <c r="W24" s="213"/>
      <c r="X24" s="317"/>
      <c r="Y24" s="213"/>
      <c r="Z24" s="213"/>
      <c r="AA24" s="213"/>
      <c r="AB24" s="213"/>
      <c r="AC24" s="317"/>
      <c r="AD24" s="213"/>
      <c r="AE24" s="213"/>
      <c r="AF24" s="213"/>
      <c r="AG24" s="213"/>
      <c r="AH24" s="317"/>
      <c r="AI24" s="44"/>
      <c r="AR24" s="44"/>
      <c r="AS24" s="44"/>
      <c r="AT24" s="44"/>
      <c r="AU24" s="44"/>
      <c r="AV24" s="44"/>
      <c r="AW24" s="44"/>
      <c r="AX24" s="44"/>
    </row>
    <row r="25" spans="1:50" x14ac:dyDescent="0.2">
      <c r="A25" s="42" t="s">
        <v>154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318"/>
      <c r="O25" s="212"/>
      <c r="P25" s="212"/>
      <c r="Q25" s="212"/>
      <c r="R25" s="212"/>
      <c r="S25" s="318"/>
      <c r="T25" s="212"/>
      <c r="U25" s="212"/>
      <c r="V25" s="212"/>
      <c r="W25" s="212"/>
      <c r="X25" s="318"/>
      <c r="Y25" s="212"/>
      <c r="Z25" s="212"/>
      <c r="AA25" s="212"/>
      <c r="AB25" s="212"/>
      <c r="AC25" s="318"/>
      <c r="AD25" s="212"/>
      <c r="AE25" s="212"/>
      <c r="AF25" s="212"/>
      <c r="AG25" s="212"/>
      <c r="AH25" s="318"/>
      <c r="AI25" s="44"/>
      <c r="AR25" s="44"/>
      <c r="AS25" s="44"/>
      <c r="AT25" s="44"/>
      <c r="AU25" s="44"/>
      <c r="AV25" s="44"/>
      <c r="AW25" s="44"/>
      <c r="AX25" s="44"/>
    </row>
    <row r="26" spans="1:50" x14ac:dyDescent="0.2">
      <c r="A26" s="34" t="s">
        <v>113</v>
      </c>
      <c r="B26" s="211">
        <v>18750</v>
      </c>
      <c r="C26" s="211">
        <v>18750</v>
      </c>
      <c r="D26" s="211">
        <v>18750</v>
      </c>
      <c r="E26" s="211">
        <v>18750</v>
      </c>
      <c r="F26" s="211">
        <v>18750</v>
      </c>
      <c r="G26" s="211">
        <v>18750</v>
      </c>
      <c r="H26" s="211">
        <v>18750</v>
      </c>
      <c r="I26" s="211">
        <v>18750</v>
      </c>
      <c r="J26" s="211">
        <v>18750</v>
      </c>
      <c r="K26" s="211">
        <v>18750</v>
      </c>
      <c r="L26" s="211">
        <v>18750</v>
      </c>
      <c r="M26" s="211">
        <v>18750</v>
      </c>
      <c r="N26" s="319">
        <v>225000</v>
      </c>
      <c r="O26" s="212">
        <v>56587.5</v>
      </c>
      <c r="P26" s="212">
        <v>56587.5</v>
      </c>
      <c r="Q26" s="212">
        <v>167500</v>
      </c>
      <c r="R26" s="212">
        <v>167500</v>
      </c>
      <c r="S26" s="319">
        <v>448175</v>
      </c>
      <c r="T26" s="212">
        <v>199112.5</v>
      </c>
      <c r="U26" s="212">
        <v>199112.5</v>
      </c>
      <c r="V26" s="212">
        <v>199112.5</v>
      </c>
      <c r="W26" s="212">
        <v>199112.5</v>
      </c>
      <c r="X26" s="319">
        <v>796450</v>
      </c>
      <c r="Y26" s="212">
        <v>207854.62499999994</v>
      </c>
      <c r="Z26" s="212">
        <v>207854.62499999994</v>
      </c>
      <c r="AA26" s="212">
        <v>207854.62499999994</v>
      </c>
      <c r="AB26" s="212">
        <v>207854.62499999994</v>
      </c>
      <c r="AC26" s="319">
        <v>831418.49999999977</v>
      </c>
      <c r="AD26" s="212">
        <v>211815.23249999998</v>
      </c>
      <c r="AE26" s="212">
        <v>211815.23249999998</v>
      </c>
      <c r="AF26" s="212">
        <v>211815.23249999998</v>
      </c>
      <c r="AG26" s="212">
        <v>211815.23249999998</v>
      </c>
      <c r="AH26" s="319">
        <v>847260.92999999993</v>
      </c>
      <c r="AI26" s="44"/>
      <c r="AJ26" s="54"/>
      <c r="AL26" s="187"/>
      <c r="AM26" s="187"/>
      <c r="AN26" s="187"/>
      <c r="AO26" s="187"/>
      <c r="AP26" s="187"/>
      <c r="AR26" s="44"/>
      <c r="AS26" s="38"/>
      <c r="AT26" s="44"/>
      <c r="AU26" s="44"/>
      <c r="AV26" s="44"/>
      <c r="AW26" s="44"/>
      <c r="AX26" s="44"/>
    </row>
    <row r="27" spans="1:50" x14ac:dyDescent="0.2">
      <c r="A27" s="34" t="s">
        <v>114</v>
      </c>
      <c r="B27" s="211">
        <v>1933.3333333333335</v>
      </c>
      <c r="C27" s="211">
        <v>1933.3333333333335</v>
      </c>
      <c r="D27" s="211">
        <v>1933.3333333333335</v>
      </c>
      <c r="E27" s="211">
        <v>1933.3333333333335</v>
      </c>
      <c r="F27" s="211">
        <v>1933.3333333333335</v>
      </c>
      <c r="G27" s="211">
        <v>1933.3333333333335</v>
      </c>
      <c r="H27" s="211">
        <v>1933.3333333333335</v>
      </c>
      <c r="I27" s="211">
        <v>1933.3333333333335</v>
      </c>
      <c r="J27" s="211">
        <v>1933.3333333333335</v>
      </c>
      <c r="K27" s="211">
        <v>1933.3333333333335</v>
      </c>
      <c r="L27" s="211">
        <v>1933.3333333333335</v>
      </c>
      <c r="M27" s="211">
        <v>1933.3333333333335</v>
      </c>
      <c r="N27" s="319">
        <v>23200</v>
      </c>
      <c r="O27" s="212">
        <v>5866</v>
      </c>
      <c r="P27" s="212">
        <v>5866</v>
      </c>
      <c r="Q27" s="212">
        <v>21637</v>
      </c>
      <c r="R27" s="212">
        <v>21637</v>
      </c>
      <c r="S27" s="319">
        <v>55006</v>
      </c>
      <c r="T27" s="212">
        <v>25419.35</v>
      </c>
      <c r="U27" s="212">
        <v>25419.35</v>
      </c>
      <c r="V27" s="212">
        <v>25419.35</v>
      </c>
      <c r="W27" s="212">
        <v>25419.35</v>
      </c>
      <c r="X27" s="319">
        <v>101677.4</v>
      </c>
      <c r="Y27" s="212">
        <v>31697.019999999997</v>
      </c>
      <c r="Z27" s="212">
        <v>31697.019999999997</v>
      </c>
      <c r="AA27" s="212">
        <v>31697.019999999997</v>
      </c>
      <c r="AB27" s="212">
        <v>31697.019999999997</v>
      </c>
      <c r="AC27" s="319">
        <v>126788.07999999999</v>
      </c>
      <c r="AD27" s="212">
        <v>33623.977850000003</v>
      </c>
      <c r="AE27" s="212">
        <v>33623.977850000003</v>
      </c>
      <c r="AF27" s="212">
        <v>33623.977850000003</v>
      </c>
      <c r="AG27" s="212">
        <v>33623.977850000003</v>
      </c>
      <c r="AH27" s="319">
        <v>134495.91140000001</v>
      </c>
      <c r="AI27" s="44"/>
      <c r="AR27" s="44"/>
      <c r="AS27" s="38"/>
      <c r="AT27" s="44"/>
      <c r="AU27" s="44"/>
      <c r="AV27" s="44"/>
      <c r="AW27" s="44"/>
      <c r="AX27" s="44"/>
    </row>
    <row r="28" spans="1:50" x14ac:dyDescent="0.2">
      <c r="A28" s="34" t="s">
        <v>112</v>
      </c>
      <c r="B28" s="211">
        <v>1450</v>
      </c>
      <c r="C28" s="211">
        <v>1450</v>
      </c>
      <c r="D28" s="211">
        <v>1450</v>
      </c>
      <c r="E28" s="211">
        <v>1450</v>
      </c>
      <c r="F28" s="211">
        <v>1450</v>
      </c>
      <c r="G28" s="211">
        <v>1450</v>
      </c>
      <c r="H28" s="211">
        <v>1450</v>
      </c>
      <c r="I28" s="211">
        <v>1450</v>
      </c>
      <c r="J28" s="211">
        <v>1450</v>
      </c>
      <c r="K28" s="211">
        <v>1450</v>
      </c>
      <c r="L28" s="211">
        <v>1450</v>
      </c>
      <c r="M28" s="211">
        <v>1450</v>
      </c>
      <c r="N28" s="319">
        <v>17400</v>
      </c>
      <c r="O28" s="212">
        <v>4399.5</v>
      </c>
      <c r="P28" s="212">
        <v>4399.5</v>
      </c>
      <c r="Q28" s="212">
        <v>16227.749999999996</v>
      </c>
      <c r="R28" s="212">
        <v>16227.749999999996</v>
      </c>
      <c r="S28" s="319">
        <v>41254.499999999993</v>
      </c>
      <c r="T28" s="212">
        <v>19064.512499999997</v>
      </c>
      <c r="U28" s="212">
        <v>19064.512499999997</v>
      </c>
      <c r="V28" s="212">
        <v>19064.512499999997</v>
      </c>
      <c r="W28" s="212">
        <v>19064.512499999997</v>
      </c>
      <c r="X28" s="319">
        <v>76258.049999999988</v>
      </c>
      <c r="Y28" s="212">
        <v>23772.764999999999</v>
      </c>
      <c r="Z28" s="212">
        <v>23772.764999999999</v>
      </c>
      <c r="AA28" s="212">
        <v>23772.764999999999</v>
      </c>
      <c r="AB28" s="212">
        <v>23772.764999999999</v>
      </c>
      <c r="AC28" s="319">
        <v>95091.06</v>
      </c>
      <c r="AD28" s="212">
        <v>25217.983387500004</v>
      </c>
      <c r="AE28" s="212">
        <v>25217.983387500004</v>
      </c>
      <c r="AF28" s="212">
        <v>25217.983387500004</v>
      </c>
      <c r="AG28" s="212">
        <v>25217.983387500004</v>
      </c>
      <c r="AH28" s="319">
        <v>100871.93355000002</v>
      </c>
      <c r="AI28" s="44"/>
      <c r="AL28" s="44"/>
      <c r="AM28" s="44"/>
      <c r="AN28" s="44"/>
      <c r="AO28" s="44"/>
      <c r="AP28" s="44"/>
      <c r="AR28" s="44"/>
      <c r="AS28" s="38"/>
      <c r="AT28" s="44"/>
      <c r="AU28" s="44"/>
      <c r="AV28" s="44"/>
      <c r="AW28" s="44"/>
      <c r="AX28" s="44"/>
    </row>
    <row r="29" spans="1:50" x14ac:dyDescent="0.2">
      <c r="A29" s="34" t="s">
        <v>144</v>
      </c>
      <c r="B29" s="211">
        <v>93.131474999999995</v>
      </c>
      <c r="C29" s="211">
        <v>104.43725200000003</v>
      </c>
      <c r="D29" s="211">
        <v>117.12592224000002</v>
      </c>
      <c r="E29" s="211">
        <v>131.36790090880007</v>
      </c>
      <c r="F29" s="211">
        <v>147.35475853785607</v>
      </c>
      <c r="G29" s="211">
        <v>165.30186641519879</v>
      </c>
      <c r="H29" s="211">
        <v>185.4513751972147</v>
      </c>
      <c r="I29" s="211">
        <v>208.07556898677933</v>
      </c>
      <c r="J29" s="211">
        <v>233.48064254631757</v>
      </c>
      <c r="K29" s="211">
        <v>262.01095540915793</v>
      </c>
      <c r="L29" s="211">
        <v>294.05382353203862</v>
      </c>
      <c r="M29" s="211">
        <v>330.0449168975224</v>
      </c>
      <c r="N29" s="319">
        <v>2271.8364576708855</v>
      </c>
      <c r="O29" s="212">
        <v>1460.9476232439692</v>
      </c>
      <c r="P29" s="212">
        <v>1990.9227047783102</v>
      </c>
      <c r="Q29" s="212">
        <v>2796.2051644284425</v>
      </c>
      <c r="R29" s="212">
        <v>3991.374360740565</v>
      </c>
      <c r="S29" s="319">
        <v>10239.449853191287</v>
      </c>
      <c r="T29" s="212">
        <v>5656.2105507008373</v>
      </c>
      <c r="U29" s="212">
        <v>6744.5722860975975</v>
      </c>
      <c r="V29" s="212">
        <v>7999.0663177489041</v>
      </c>
      <c r="W29" s="212">
        <v>9542.4058204287921</v>
      </c>
      <c r="X29" s="319">
        <v>29942.254974976131</v>
      </c>
      <c r="Y29" s="212">
        <v>12361.435754163078</v>
      </c>
      <c r="Z29" s="212">
        <v>14195.156819344807</v>
      </c>
      <c r="AA29" s="212">
        <v>16254.483862612691</v>
      </c>
      <c r="AB29" s="212">
        <v>18702.367845005967</v>
      </c>
      <c r="AC29" s="319">
        <v>61513.444281126547</v>
      </c>
      <c r="AD29" s="212">
        <v>23224.717138853557</v>
      </c>
      <c r="AE29" s="212">
        <v>25903.1164489209</v>
      </c>
      <c r="AF29" s="212">
        <v>29015.962168097387</v>
      </c>
      <c r="AG29" s="212">
        <v>32626.013277734397</v>
      </c>
      <c r="AH29" s="319">
        <v>110769.80903360623</v>
      </c>
      <c r="AI29" s="44"/>
      <c r="AL29" s="44"/>
      <c r="AM29" s="44"/>
      <c r="AN29" s="44"/>
      <c r="AO29" s="44"/>
      <c r="AP29" s="44"/>
      <c r="AR29" s="44"/>
      <c r="AS29" s="38"/>
      <c r="AT29" s="44"/>
      <c r="AU29" s="44"/>
      <c r="AV29" s="44"/>
      <c r="AW29" s="44"/>
      <c r="AX29" s="44"/>
    </row>
    <row r="30" spans="1:50" x14ac:dyDescent="0.2">
      <c r="A30" s="34" t="s">
        <v>167</v>
      </c>
      <c r="B30" s="211">
        <v>500</v>
      </c>
      <c r="C30" s="211">
        <v>500</v>
      </c>
      <c r="D30" s="211">
        <v>500</v>
      </c>
      <c r="E30" s="211">
        <v>500</v>
      </c>
      <c r="F30" s="211">
        <v>500</v>
      </c>
      <c r="G30" s="211">
        <v>500</v>
      </c>
      <c r="H30" s="211">
        <v>500</v>
      </c>
      <c r="I30" s="211">
        <v>500</v>
      </c>
      <c r="J30" s="211">
        <v>500</v>
      </c>
      <c r="K30" s="211">
        <v>500</v>
      </c>
      <c r="L30" s="211">
        <v>500</v>
      </c>
      <c r="M30" s="211">
        <v>500</v>
      </c>
      <c r="N30" s="319">
        <v>6000</v>
      </c>
      <c r="O30" s="212">
        <v>1650</v>
      </c>
      <c r="P30" s="212">
        <v>1650</v>
      </c>
      <c r="Q30" s="212">
        <v>19500</v>
      </c>
      <c r="R30" s="212">
        <v>19500</v>
      </c>
      <c r="S30" s="319">
        <v>42300</v>
      </c>
      <c r="T30" s="212">
        <v>20085</v>
      </c>
      <c r="U30" s="212">
        <v>20085</v>
      </c>
      <c r="V30" s="212">
        <v>20085</v>
      </c>
      <c r="W30" s="212">
        <v>20085</v>
      </c>
      <c r="X30" s="319">
        <v>80340</v>
      </c>
      <c r="Y30" s="212">
        <v>20687.550000000003</v>
      </c>
      <c r="Z30" s="212">
        <v>20687.550000000003</v>
      </c>
      <c r="AA30" s="212">
        <v>20687.550000000003</v>
      </c>
      <c r="AB30" s="212">
        <v>20687.550000000003</v>
      </c>
      <c r="AC30" s="319">
        <v>82750.200000000012</v>
      </c>
      <c r="AD30" s="212">
        <v>21308.176500000001</v>
      </c>
      <c r="AE30" s="212">
        <v>21308.176500000001</v>
      </c>
      <c r="AF30" s="212">
        <v>21308.176500000001</v>
      </c>
      <c r="AG30" s="212">
        <v>21308.176500000001</v>
      </c>
      <c r="AH30" s="319">
        <v>85232.706000000006</v>
      </c>
      <c r="AI30" s="44"/>
      <c r="AL30" s="44"/>
      <c r="AM30" s="44"/>
      <c r="AN30" s="44"/>
      <c r="AO30" s="44"/>
      <c r="AP30" s="44"/>
      <c r="AR30" s="44"/>
      <c r="AS30" s="38"/>
      <c r="AT30" s="44"/>
      <c r="AU30" s="44"/>
      <c r="AV30" s="44"/>
      <c r="AW30" s="44"/>
      <c r="AX30" s="44"/>
    </row>
    <row r="31" spans="1:50" x14ac:dyDescent="0.2">
      <c r="A31" s="34" t="s">
        <v>159</v>
      </c>
      <c r="B31" s="211">
        <v>1250</v>
      </c>
      <c r="C31" s="211">
        <v>1250</v>
      </c>
      <c r="D31" s="211">
        <v>1250</v>
      </c>
      <c r="E31" s="211">
        <v>1250</v>
      </c>
      <c r="F31" s="211">
        <v>1250</v>
      </c>
      <c r="G31" s="211">
        <v>1250</v>
      </c>
      <c r="H31" s="211">
        <v>1250</v>
      </c>
      <c r="I31" s="211">
        <v>1250</v>
      </c>
      <c r="J31" s="211">
        <v>1250</v>
      </c>
      <c r="K31" s="211">
        <v>1250</v>
      </c>
      <c r="L31" s="211">
        <v>1250</v>
      </c>
      <c r="M31" s="211">
        <v>1250</v>
      </c>
      <c r="N31" s="319">
        <v>15000</v>
      </c>
      <c r="O31" s="212">
        <v>4125</v>
      </c>
      <c r="P31" s="212">
        <v>4125</v>
      </c>
      <c r="Q31" s="212">
        <v>12375</v>
      </c>
      <c r="R31" s="212">
        <v>12375</v>
      </c>
      <c r="S31" s="319">
        <v>33000</v>
      </c>
      <c r="T31" s="212">
        <v>16087.5</v>
      </c>
      <c r="U31" s="212">
        <v>16087.5</v>
      </c>
      <c r="V31" s="212">
        <v>16087.5</v>
      </c>
      <c r="W31" s="212">
        <v>16087.5</v>
      </c>
      <c r="X31" s="319">
        <v>64350</v>
      </c>
      <c r="Y31" s="212">
        <v>19305</v>
      </c>
      <c r="Z31" s="212">
        <v>19305</v>
      </c>
      <c r="AA31" s="212">
        <v>19305</v>
      </c>
      <c r="AB31" s="212">
        <v>19305</v>
      </c>
      <c r="AC31" s="319">
        <v>77220</v>
      </c>
      <c r="AD31" s="212">
        <v>21235.500000000004</v>
      </c>
      <c r="AE31" s="212">
        <v>21235.500000000004</v>
      </c>
      <c r="AF31" s="212">
        <v>21235.500000000004</v>
      </c>
      <c r="AG31" s="212">
        <v>21235.500000000004</v>
      </c>
      <c r="AH31" s="319">
        <v>84942.000000000015</v>
      </c>
      <c r="AI31" s="44"/>
      <c r="AL31" s="44"/>
      <c r="AM31" s="44"/>
      <c r="AN31" s="44"/>
      <c r="AO31" s="44"/>
      <c r="AP31" s="44"/>
      <c r="AR31" s="44"/>
      <c r="AS31" s="38"/>
      <c r="AT31" s="44"/>
      <c r="AU31" s="44"/>
      <c r="AV31" s="44"/>
      <c r="AW31" s="44"/>
      <c r="AX31" s="44"/>
    </row>
    <row r="32" spans="1:50" x14ac:dyDescent="0.2">
      <c r="A32" s="34" t="s">
        <v>160</v>
      </c>
      <c r="B32" s="211">
        <v>250</v>
      </c>
      <c r="C32" s="211">
        <v>500</v>
      </c>
      <c r="D32" s="211">
        <v>500</v>
      </c>
      <c r="E32" s="211">
        <v>500</v>
      </c>
      <c r="F32" s="211">
        <v>500</v>
      </c>
      <c r="G32" s="211">
        <v>500</v>
      </c>
      <c r="H32" s="211">
        <v>500</v>
      </c>
      <c r="I32" s="211">
        <v>500</v>
      </c>
      <c r="J32" s="211">
        <v>500</v>
      </c>
      <c r="K32" s="211">
        <v>500</v>
      </c>
      <c r="L32" s="211">
        <v>500</v>
      </c>
      <c r="M32" s="211">
        <v>500</v>
      </c>
      <c r="N32" s="319">
        <v>5750</v>
      </c>
      <c r="O32" s="212">
        <v>1650</v>
      </c>
      <c r="P32" s="212">
        <v>1650</v>
      </c>
      <c r="Q32" s="212">
        <v>4950</v>
      </c>
      <c r="R32" s="212">
        <v>4950</v>
      </c>
      <c r="S32" s="319">
        <v>13200</v>
      </c>
      <c r="T32" s="212">
        <v>6435</v>
      </c>
      <c r="U32" s="212">
        <v>6435</v>
      </c>
      <c r="V32" s="212">
        <v>6435</v>
      </c>
      <c r="W32" s="212">
        <v>6435</v>
      </c>
      <c r="X32" s="319">
        <v>25740</v>
      </c>
      <c r="Y32" s="212">
        <v>7722</v>
      </c>
      <c r="Z32" s="212">
        <v>7722</v>
      </c>
      <c r="AA32" s="212">
        <v>7722</v>
      </c>
      <c r="AB32" s="212">
        <v>7722</v>
      </c>
      <c r="AC32" s="319">
        <v>30888</v>
      </c>
      <c r="AD32" s="212">
        <v>8494.2000000000007</v>
      </c>
      <c r="AE32" s="212">
        <v>8494.2000000000007</v>
      </c>
      <c r="AF32" s="212">
        <v>8494.2000000000007</v>
      </c>
      <c r="AG32" s="212">
        <v>8494.2000000000007</v>
      </c>
      <c r="AH32" s="319">
        <v>33976.800000000003</v>
      </c>
      <c r="AI32" s="44"/>
      <c r="AL32" s="44"/>
      <c r="AM32" s="44"/>
      <c r="AN32" s="44"/>
      <c r="AO32" s="44"/>
      <c r="AP32" s="44"/>
      <c r="AR32" s="44"/>
      <c r="AS32" s="38"/>
      <c r="AT32" s="44"/>
      <c r="AU32" s="44"/>
      <c r="AV32" s="44"/>
      <c r="AW32" s="44"/>
      <c r="AX32" s="44"/>
    </row>
    <row r="33" spans="1:50" x14ac:dyDescent="0.2">
      <c r="A33" s="34" t="s">
        <v>115</v>
      </c>
      <c r="B33" s="211">
        <v>750</v>
      </c>
      <c r="C33" s="211">
        <v>750</v>
      </c>
      <c r="D33" s="211">
        <v>750</v>
      </c>
      <c r="E33" s="211">
        <v>750</v>
      </c>
      <c r="F33" s="211">
        <v>750</v>
      </c>
      <c r="G33" s="211">
        <v>750</v>
      </c>
      <c r="H33" s="211">
        <v>750</v>
      </c>
      <c r="I33" s="211">
        <v>750</v>
      </c>
      <c r="J33" s="211">
        <v>750</v>
      </c>
      <c r="K33" s="211">
        <v>750</v>
      </c>
      <c r="L33" s="211">
        <v>750</v>
      </c>
      <c r="M33" s="211">
        <v>750</v>
      </c>
      <c r="N33" s="319">
        <v>9000</v>
      </c>
      <c r="O33" s="212">
        <v>2475.0000000000005</v>
      </c>
      <c r="P33" s="212">
        <v>2475.0000000000005</v>
      </c>
      <c r="Q33" s="212">
        <v>7425.0000000000018</v>
      </c>
      <c r="R33" s="212">
        <v>7425.0000000000018</v>
      </c>
      <c r="S33" s="319">
        <v>19800.000000000007</v>
      </c>
      <c r="T33" s="212">
        <v>9652.5000000000036</v>
      </c>
      <c r="U33" s="212">
        <v>9652.5000000000036</v>
      </c>
      <c r="V33" s="212">
        <v>9652.5000000000036</v>
      </c>
      <c r="W33" s="212">
        <v>9652.5000000000036</v>
      </c>
      <c r="X33" s="319">
        <v>38610.000000000015</v>
      </c>
      <c r="Y33" s="212">
        <v>11583.000000000004</v>
      </c>
      <c r="Z33" s="212">
        <v>11583.000000000004</v>
      </c>
      <c r="AA33" s="212">
        <v>11583.000000000004</v>
      </c>
      <c r="AB33" s="212">
        <v>11583.000000000004</v>
      </c>
      <c r="AC33" s="319">
        <v>46332.000000000015</v>
      </c>
      <c r="AD33" s="212">
        <v>12741.300000000003</v>
      </c>
      <c r="AE33" s="212">
        <v>12741.300000000003</v>
      </c>
      <c r="AF33" s="212">
        <v>12741.300000000003</v>
      </c>
      <c r="AG33" s="212">
        <v>12741.300000000003</v>
      </c>
      <c r="AH33" s="319">
        <v>50965.200000000012</v>
      </c>
      <c r="AI33" s="44"/>
      <c r="AL33" s="44"/>
      <c r="AM33" s="44"/>
      <c r="AN33" s="44"/>
      <c r="AO33" s="44"/>
      <c r="AP33" s="44"/>
      <c r="AR33" s="44"/>
      <c r="AS33" s="38"/>
      <c r="AT33" s="44"/>
      <c r="AU33" s="44"/>
      <c r="AV33" s="44"/>
      <c r="AW33" s="44"/>
      <c r="AX33" s="44"/>
    </row>
    <row r="34" spans="1:50" x14ac:dyDescent="0.2">
      <c r="A34" s="34" t="s">
        <v>119</v>
      </c>
      <c r="B34" s="211">
        <v>100</v>
      </c>
      <c r="C34" s="211">
        <v>100</v>
      </c>
      <c r="D34" s="211">
        <v>100</v>
      </c>
      <c r="E34" s="211">
        <v>100</v>
      </c>
      <c r="F34" s="211">
        <v>100</v>
      </c>
      <c r="G34" s="211">
        <v>100</v>
      </c>
      <c r="H34" s="211">
        <v>100</v>
      </c>
      <c r="I34" s="211">
        <v>100</v>
      </c>
      <c r="J34" s="211">
        <v>100</v>
      </c>
      <c r="K34" s="211">
        <v>100</v>
      </c>
      <c r="L34" s="211">
        <v>100</v>
      </c>
      <c r="M34" s="211">
        <v>100</v>
      </c>
      <c r="N34" s="319">
        <v>1200</v>
      </c>
      <c r="O34" s="212">
        <v>330.00000000000006</v>
      </c>
      <c r="P34" s="212">
        <v>330.00000000000006</v>
      </c>
      <c r="Q34" s="212">
        <v>990.00000000000023</v>
      </c>
      <c r="R34" s="212">
        <v>990.00000000000023</v>
      </c>
      <c r="S34" s="319">
        <v>2640.0000000000009</v>
      </c>
      <c r="T34" s="212">
        <v>1287.0000000000005</v>
      </c>
      <c r="U34" s="212">
        <v>1287.0000000000005</v>
      </c>
      <c r="V34" s="212">
        <v>1287.0000000000005</v>
      </c>
      <c r="W34" s="212">
        <v>1287.0000000000005</v>
      </c>
      <c r="X34" s="319">
        <v>5148.0000000000018</v>
      </c>
      <c r="Y34" s="212">
        <v>1544.4</v>
      </c>
      <c r="Z34" s="212">
        <v>1544.4</v>
      </c>
      <c r="AA34" s="212">
        <v>1544.4</v>
      </c>
      <c r="AB34" s="212">
        <v>1544.4</v>
      </c>
      <c r="AC34" s="319">
        <v>6177.6</v>
      </c>
      <c r="AD34" s="212">
        <v>1698.8400000000001</v>
      </c>
      <c r="AE34" s="212">
        <v>1698.8400000000001</v>
      </c>
      <c r="AF34" s="212">
        <v>1698.8400000000001</v>
      </c>
      <c r="AG34" s="212">
        <v>1698.8400000000001</v>
      </c>
      <c r="AH34" s="319">
        <v>6795.3600000000006</v>
      </c>
      <c r="AI34" s="44"/>
      <c r="AL34" s="44"/>
      <c r="AM34" s="44"/>
      <c r="AN34" s="44"/>
      <c r="AO34" s="44"/>
      <c r="AP34" s="44"/>
      <c r="AR34" s="44"/>
      <c r="AS34" s="38"/>
      <c r="AT34" s="44"/>
      <c r="AU34" s="44"/>
      <c r="AV34" s="44"/>
      <c r="AW34" s="44"/>
      <c r="AX34" s="44"/>
    </row>
    <row r="35" spans="1:50" x14ac:dyDescent="0.2">
      <c r="A35" s="34" t="s">
        <v>162</v>
      </c>
      <c r="B35" s="211">
        <v>1000</v>
      </c>
      <c r="C35" s="211">
        <v>1000</v>
      </c>
      <c r="D35" s="211">
        <v>1000</v>
      </c>
      <c r="E35" s="211">
        <v>1000</v>
      </c>
      <c r="F35" s="211">
        <v>1000</v>
      </c>
      <c r="G35" s="211">
        <v>1000</v>
      </c>
      <c r="H35" s="211">
        <v>1000</v>
      </c>
      <c r="I35" s="211">
        <v>1000</v>
      </c>
      <c r="J35" s="211">
        <v>1000</v>
      </c>
      <c r="K35" s="211">
        <v>1000</v>
      </c>
      <c r="L35" s="211">
        <v>1000</v>
      </c>
      <c r="M35" s="211">
        <v>1000</v>
      </c>
      <c r="N35" s="319">
        <v>12000</v>
      </c>
      <c r="O35" s="212">
        <v>3300</v>
      </c>
      <c r="P35" s="212">
        <v>3300</v>
      </c>
      <c r="Q35" s="212">
        <v>9900</v>
      </c>
      <c r="R35" s="212">
        <v>9900</v>
      </c>
      <c r="S35" s="319">
        <v>26400</v>
      </c>
      <c r="T35" s="212">
        <v>12870</v>
      </c>
      <c r="U35" s="212">
        <v>12870</v>
      </c>
      <c r="V35" s="212">
        <v>12870</v>
      </c>
      <c r="W35" s="212">
        <v>12870</v>
      </c>
      <c r="X35" s="319">
        <v>51480</v>
      </c>
      <c r="Y35" s="212">
        <v>15444</v>
      </c>
      <c r="Z35" s="212">
        <v>15444</v>
      </c>
      <c r="AA35" s="212">
        <v>15444</v>
      </c>
      <c r="AB35" s="212">
        <v>15444</v>
      </c>
      <c r="AC35" s="319">
        <v>61776</v>
      </c>
      <c r="AD35" s="212">
        <v>16988.400000000001</v>
      </c>
      <c r="AE35" s="212">
        <v>16988.400000000001</v>
      </c>
      <c r="AF35" s="212">
        <v>16988.400000000001</v>
      </c>
      <c r="AG35" s="212">
        <v>16988.400000000001</v>
      </c>
      <c r="AH35" s="319">
        <v>67953.600000000006</v>
      </c>
      <c r="AI35" s="44"/>
      <c r="AL35" s="44"/>
      <c r="AM35" s="44"/>
      <c r="AN35" s="44"/>
      <c r="AO35" s="44"/>
      <c r="AP35" s="44"/>
      <c r="AR35" s="44"/>
      <c r="AS35" s="38"/>
      <c r="AT35" s="44"/>
      <c r="AU35" s="44"/>
      <c r="AV35" s="44"/>
      <c r="AW35" s="44"/>
      <c r="AX35" s="44"/>
    </row>
    <row r="36" spans="1:50" x14ac:dyDescent="0.2">
      <c r="A36" s="34" t="s">
        <v>141</v>
      </c>
      <c r="B36" s="211">
        <v>250</v>
      </c>
      <c r="C36" s="211">
        <v>250</v>
      </c>
      <c r="D36" s="211">
        <v>250</v>
      </c>
      <c r="E36" s="211">
        <v>250</v>
      </c>
      <c r="F36" s="211">
        <v>250</v>
      </c>
      <c r="G36" s="211">
        <v>250</v>
      </c>
      <c r="H36" s="211">
        <v>250</v>
      </c>
      <c r="I36" s="211">
        <v>250</v>
      </c>
      <c r="J36" s="211">
        <v>250</v>
      </c>
      <c r="K36" s="211">
        <v>250</v>
      </c>
      <c r="L36" s="211">
        <v>250</v>
      </c>
      <c r="M36" s="211">
        <v>250</v>
      </c>
      <c r="N36" s="319">
        <v>3000</v>
      </c>
      <c r="O36" s="212">
        <v>825</v>
      </c>
      <c r="P36" s="212">
        <v>825</v>
      </c>
      <c r="Q36" s="212">
        <v>2475</v>
      </c>
      <c r="R36" s="212">
        <v>2475</v>
      </c>
      <c r="S36" s="319">
        <v>6600</v>
      </c>
      <c r="T36" s="212">
        <v>3217.5</v>
      </c>
      <c r="U36" s="212">
        <v>3217.5</v>
      </c>
      <c r="V36" s="212">
        <v>3217.5</v>
      </c>
      <c r="W36" s="212">
        <v>3217.5</v>
      </c>
      <c r="X36" s="319">
        <v>12870</v>
      </c>
      <c r="Y36" s="212">
        <v>3861</v>
      </c>
      <c r="Z36" s="212">
        <v>3861</v>
      </c>
      <c r="AA36" s="212">
        <v>3861</v>
      </c>
      <c r="AB36" s="212">
        <v>3861</v>
      </c>
      <c r="AC36" s="319">
        <v>15444</v>
      </c>
      <c r="AD36" s="212">
        <v>4247.1000000000004</v>
      </c>
      <c r="AE36" s="212">
        <v>4247.1000000000004</v>
      </c>
      <c r="AF36" s="212">
        <v>4247.1000000000004</v>
      </c>
      <c r="AG36" s="212">
        <v>4247.1000000000004</v>
      </c>
      <c r="AH36" s="319">
        <v>16988.400000000001</v>
      </c>
      <c r="AI36" s="44"/>
      <c r="AL36" s="44"/>
      <c r="AM36" s="44"/>
      <c r="AN36" s="44"/>
      <c r="AO36" s="44"/>
      <c r="AP36" s="44"/>
      <c r="AR36" s="44"/>
      <c r="AS36" s="38"/>
      <c r="AT36" s="44"/>
      <c r="AU36" s="44"/>
      <c r="AV36" s="44"/>
      <c r="AW36" s="44"/>
      <c r="AX36" s="44"/>
    </row>
    <row r="37" spans="1:50" x14ac:dyDescent="0.2">
      <c r="A37" s="34" t="s">
        <v>161</v>
      </c>
      <c r="B37" s="211">
        <v>400</v>
      </c>
      <c r="C37" s="211">
        <v>400</v>
      </c>
      <c r="D37" s="211">
        <v>400</v>
      </c>
      <c r="E37" s="211">
        <v>400</v>
      </c>
      <c r="F37" s="211">
        <v>400</v>
      </c>
      <c r="G37" s="211">
        <v>400</v>
      </c>
      <c r="H37" s="211">
        <v>400</v>
      </c>
      <c r="I37" s="211">
        <v>400</v>
      </c>
      <c r="J37" s="211">
        <v>400</v>
      </c>
      <c r="K37" s="211">
        <v>400</v>
      </c>
      <c r="L37" s="211">
        <v>400</v>
      </c>
      <c r="M37" s="211">
        <v>400</v>
      </c>
      <c r="N37" s="319">
        <v>4800</v>
      </c>
      <c r="O37" s="212">
        <v>1320.0000000000002</v>
      </c>
      <c r="P37" s="212">
        <v>1320.0000000000002</v>
      </c>
      <c r="Q37" s="212">
        <v>3960.0000000000009</v>
      </c>
      <c r="R37" s="212">
        <v>3960.0000000000009</v>
      </c>
      <c r="S37" s="319">
        <v>10560.000000000004</v>
      </c>
      <c r="T37" s="212">
        <v>5148.0000000000018</v>
      </c>
      <c r="U37" s="212">
        <v>5148.0000000000018</v>
      </c>
      <c r="V37" s="212">
        <v>5148.0000000000018</v>
      </c>
      <c r="W37" s="212">
        <v>5148.0000000000018</v>
      </c>
      <c r="X37" s="319">
        <v>20592.000000000007</v>
      </c>
      <c r="Y37" s="212">
        <v>6177.6</v>
      </c>
      <c r="Z37" s="212">
        <v>6177.6</v>
      </c>
      <c r="AA37" s="212">
        <v>6177.6</v>
      </c>
      <c r="AB37" s="212">
        <v>6177.6</v>
      </c>
      <c r="AC37" s="319">
        <v>24710.400000000001</v>
      </c>
      <c r="AD37" s="212">
        <v>6795.3600000000006</v>
      </c>
      <c r="AE37" s="212">
        <v>6795.3600000000006</v>
      </c>
      <c r="AF37" s="212">
        <v>6795.3600000000006</v>
      </c>
      <c r="AG37" s="212">
        <v>6795.3600000000006</v>
      </c>
      <c r="AH37" s="319">
        <v>27181.440000000002</v>
      </c>
      <c r="AI37" s="44"/>
      <c r="AL37" s="44"/>
      <c r="AM37" s="44"/>
      <c r="AN37" s="44"/>
      <c r="AO37" s="44"/>
      <c r="AP37" s="44"/>
      <c r="AR37" s="44"/>
      <c r="AS37" s="38"/>
      <c r="AT37" s="44"/>
      <c r="AU37" s="44"/>
      <c r="AV37" s="44"/>
      <c r="AW37" s="44"/>
      <c r="AX37" s="44"/>
    </row>
    <row r="38" spans="1:50" x14ac:dyDescent="0.2">
      <c r="A38" s="24" t="s">
        <v>238</v>
      </c>
      <c r="B38" s="213">
        <v>26726.46480833333</v>
      </c>
      <c r="C38" s="213">
        <v>26987.770585333332</v>
      </c>
      <c r="D38" s="213">
        <v>27000.459255573332</v>
      </c>
      <c r="E38" s="213">
        <v>27014.701234242133</v>
      </c>
      <c r="F38" s="213">
        <v>27030.688091871187</v>
      </c>
      <c r="G38" s="213">
        <v>27048.635199748533</v>
      </c>
      <c r="H38" s="213">
        <v>27068.784708530548</v>
      </c>
      <c r="I38" s="213">
        <v>27091.408902320112</v>
      </c>
      <c r="J38" s="213">
        <v>27116.81397587965</v>
      </c>
      <c r="K38" s="213">
        <v>27145.34428874249</v>
      </c>
      <c r="L38" s="213">
        <v>27177.38715686537</v>
      </c>
      <c r="M38" s="213">
        <v>27213.378250230853</v>
      </c>
      <c r="N38" s="319">
        <v>324621.8364576709</v>
      </c>
      <c r="O38" s="213">
        <v>83988.947623243963</v>
      </c>
      <c r="P38" s="213">
        <v>84518.922704778306</v>
      </c>
      <c r="Q38" s="213">
        <v>269735.95516442845</v>
      </c>
      <c r="R38" s="213">
        <v>270931.12436074053</v>
      </c>
      <c r="S38" s="319">
        <v>709174.94985319127</v>
      </c>
      <c r="T38" s="213">
        <v>324035.07305070083</v>
      </c>
      <c r="U38" s="213">
        <v>325123.43478609761</v>
      </c>
      <c r="V38" s="213">
        <v>326377.92881774891</v>
      </c>
      <c r="W38" s="213">
        <v>327921.26832042879</v>
      </c>
      <c r="X38" s="319">
        <v>1303457.7049749761</v>
      </c>
      <c r="Y38" s="213">
        <v>362010.39575416298</v>
      </c>
      <c r="Z38" s="213">
        <v>363844.11681934469</v>
      </c>
      <c r="AA38" s="213">
        <v>365903.44386261259</v>
      </c>
      <c r="AB38" s="213">
        <v>368351.32784500584</v>
      </c>
      <c r="AC38" s="319">
        <v>1460109.284281126</v>
      </c>
      <c r="AD38" s="213">
        <v>387390.78737635358</v>
      </c>
      <c r="AE38" s="213">
        <v>390069.18668642093</v>
      </c>
      <c r="AF38" s="213">
        <v>393182.03240559739</v>
      </c>
      <c r="AG38" s="213">
        <v>396792.08351523441</v>
      </c>
      <c r="AH38" s="319">
        <v>1567434.0899836062</v>
      </c>
      <c r="AI38" s="44"/>
      <c r="AL38" s="187"/>
      <c r="AM38" s="187"/>
      <c r="AN38" s="187"/>
      <c r="AO38" s="187"/>
      <c r="AP38" s="187"/>
      <c r="AR38" s="44"/>
      <c r="AS38" s="44"/>
      <c r="AT38" s="44"/>
      <c r="AU38" s="44"/>
      <c r="AV38" s="44"/>
      <c r="AW38" s="44"/>
      <c r="AX38" s="44"/>
    </row>
    <row r="39" spans="1:50" x14ac:dyDescent="0.2">
      <c r="A39" s="24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318"/>
      <c r="O39" s="212"/>
      <c r="P39" s="212"/>
      <c r="Q39" s="212"/>
      <c r="R39" s="212"/>
      <c r="S39" s="318"/>
      <c r="T39" s="212"/>
      <c r="U39" s="212"/>
      <c r="V39" s="212"/>
      <c r="W39" s="212"/>
      <c r="X39" s="318"/>
      <c r="Y39" s="212"/>
      <c r="Z39" s="212"/>
      <c r="AA39" s="212"/>
      <c r="AB39" s="212"/>
      <c r="AC39" s="318"/>
      <c r="AD39" s="212"/>
      <c r="AE39" s="212"/>
      <c r="AF39" s="211"/>
      <c r="AG39" s="212"/>
      <c r="AH39" s="318"/>
      <c r="AI39" s="44"/>
      <c r="AJ39" s="24"/>
      <c r="AN39" s="188"/>
      <c r="AP39" s="188"/>
      <c r="AR39" s="44"/>
      <c r="AS39" s="44"/>
      <c r="AT39" s="44"/>
      <c r="AU39" s="44"/>
      <c r="AV39" s="44"/>
      <c r="AW39" s="44"/>
      <c r="AX39" s="44"/>
    </row>
    <row r="40" spans="1:50" x14ac:dyDescent="0.2">
      <c r="A40" s="24" t="s">
        <v>100</v>
      </c>
      <c r="B40" s="255">
        <v>-51254.248461764713</v>
      </c>
      <c r="C40" s="255">
        <v>-35651.918865411768</v>
      </c>
      <c r="D40" s="255">
        <v>-34413.856199849411</v>
      </c>
      <c r="E40" s="255">
        <v>-52523.179404301933</v>
      </c>
      <c r="F40" s="255">
        <v>-31460.887697754624</v>
      </c>
      <c r="G40" s="255">
        <v>-29705.591957512752</v>
      </c>
      <c r="H40" s="255">
        <v>-27733.211757885729</v>
      </c>
      <c r="I40" s="255">
        <v>-45016.633642509449</v>
      </c>
      <c r="J40" s="255">
        <v>-23025.325628746861</v>
      </c>
      <c r="K40" s="255">
        <v>-20224.902292270232</v>
      </c>
      <c r="L40" s="255">
        <v>-17076.63404441097</v>
      </c>
      <c r="M40" s="255">
        <v>-33036.893382928873</v>
      </c>
      <c r="N40" s="322">
        <v>-401123.28333534731</v>
      </c>
      <c r="O40" s="255">
        <v>-2524.821853156318</v>
      </c>
      <c r="P40" s="255">
        <v>27125.737916780723</v>
      </c>
      <c r="Q40" s="255">
        <v>-240114.7834649423</v>
      </c>
      <c r="R40" s="255">
        <v>-134912.74498279963</v>
      </c>
      <c r="S40" s="320">
        <v>-350426.61238411756</v>
      </c>
      <c r="T40" s="255">
        <v>-51166.786869634467</v>
      </c>
      <c r="U40" s="255">
        <v>105979.15841982508</v>
      </c>
      <c r="V40" s="255">
        <v>278643.88629055826</v>
      </c>
      <c r="W40" s="255">
        <v>559479.09140199504</v>
      </c>
      <c r="X40" s="320">
        <v>208400.69761926396</v>
      </c>
      <c r="Y40" s="255">
        <v>638790.94645289099</v>
      </c>
      <c r="Z40" s="255">
        <v>945831.38170695701</v>
      </c>
      <c r="AA40" s="255">
        <v>1337504.0198159281</v>
      </c>
      <c r="AB40" s="255">
        <v>1828045.9002688671</v>
      </c>
      <c r="AC40" s="320">
        <v>1466641.3312802692</v>
      </c>
      <c r="AD40" s="255">
        <v>2592881.3823003992</v>
      </c>
      <c r="AE40" s="255">
        <v>3280274.9481941909</v>
      </c>
      <c r="AF40" s="255">
        <v>4167026.0263198307</v>
      </c>
      <c r="AG40" s="255">
        <v>5279468.2812811453</v>
      </c>
      <c r="AH40" s="320">
        <v>5336361.2434299551</v>
      </c>
      <c r="AI40" s="44"/>
      <c r="AJ40" s="44"/>
      <c r="AK40" s="44"/>
      <c r="AL40" s="44"/>
      <c r="AM40" s="44"/>
      <c r="AN40" s="44"/>
      <c r="AR40" s="44"/>
      <c r="AS40" s="44"/>
      <c r="AT40" s="44"/>
      <c r="AU40" s="44"/>
      <c r="AV40" s="44"/>
      <c r="AW40" s="44"/>
      <c r="AX40" s="44"/>
    </row>
    <row r="41" spans="1:50" x14ac:dyDescent="0.2"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82"/>
      <c r="N41" s="327"/>
      <c r="O41" s="253"/>
      <c r="P41" s="253"/>
      <c r="Q41" s="253"/>
      <c r="R41" s="253"/>
      <c r="S41" s="327"/>
      <c r="T41" s="253"/>
      <c r="U41" s="253"/>
      <c r="V41" s="247"/>
      <c r="W41" s="247"/>
      <c r="X41" s="321"/>
      <c r="Y41" s="253"/>
      <c r="Z41" s="253"/>
      <c r="AA41" s="247"/>
      <c r="AB41" s="247"/>
      <c r="AC41" s="321"/>
      <c r="AD41" s="247"/>
      <c r="AE41" s="247"/>
      <c r="AF41" s="247"/>
      <c r="AG41" s="247"/>
      <c r="AH41" s="320"/>
      <c r="AI41" s="44"/>
      <c r="AJ41" s="54"/>
      <c r="AL41" s="187"/>
      <c r="AM41" s="187"/>
      <c r="AN41" s="187"/>
      <c r="AO41" s="187"/>
      <c r="AP41" s="187"/>
      <c r="AR41" s="44"/>
      <c r="AS41" s="44"/>
      <c r="AT41" s="44"/>
      <c r="AU41" s="44"/>
      <c r="AV41" s="44"/>
      <c r="AW41" s="44"/>
      <c r="AX41" s="44"/>
    </row>
    <row r="42" spans="1:50" s="24" customFormat="1" x14ac:dyDescent="0.2">
      <c r="A42" s="42" t="s">
        <v>11</v>
      </c>
      <c r="B42" s="255">
        <v>277.77777777777777</v>
      </c>
      <c r="C42" s="255">
        <v>277.77777777777777</v>
      </c>
      <c r="D42" s="255">
        <v>277.77777777777777</v>
      </c>
      <c r="E42" s="255">
        <v>277.77777777777777</v>
      </c>
      <c r="F42" s="255">
        <v>277.77777777777777</v>
      </c>
      <c r="G42" s="255">
        <v>277.77777777777777</v>
      </c>
      <c r="H42" s="255">
        <v>277.77777777777777</v>
      </c>
      <c r="I42" s="255">
        <v>277.77777777777777</v>
      </c>
      <c r="J42" s="255">
        <v>277.77777777777777</v>
      </c>
      <c r="K42" s="255">
        <v>277.77777777777777</v>
      </c>
      <c r="L42" s="255">
        <v>277.77777777777777</v>
      </c>
      <c r="M42" s="255">
        <v>277.77777777777777</v>
      </c>
      <c r="N42" s="320">
        <v>3333.3333333333335</v>
      </c>
      <c r="O42" s="255">
        <v>833.33333333333326</v>
      </c>
      <c r="P42" s="255">
        <v>833.33333333333326</v>
      </c>
      <c r="Q42" s="255">
        <v>2222.2222222222217</v>
      </c>
      <c r="R42" s="255">
        <v>2500</v>
      </c>
      <c r="S42" s="322">
        <v>6388.8888888888887</v>
      </c>
      <c r="T42" s="255">
        <v>2500</v>
      </c>
      <c r="U42" s="255">
        <v>2500</v>
      </c>
      <c r="V42" s="255">
        <v>2500</v>
      </c>
      <c r="W42" s="255">
        <v>2500</v>
      </c>
      <c r="X42" s="322">
        <v>10000</v>
      </c>
      <c r="Y42" s="255">
        <v>2500</v>
      </c>
      <c r="Z42" s="255">
        <v>2500</v>
      </c>
      <c r="AA42" s="255">
        <v>2500</v>
      </c>
      <c r="AB42" s="255">
        <v>2500</v>
      </c>
      <c r="AC42" s="320">
        <v>10000</v>
      </c>
      <c r="AD42" s="255">
        <v>2500</v>
      </c>
      <c r="AE42" s="255">
        <v>2500</v>
      </c>
      <c r="AF42" s="255">
        <v>2500</v>
      </c>
      <c r="AG42" s="255">
        <v>2500</v>
      </c>
      <c r="AH42" s="320">
        <v>10000</v>
      </c>
      <c r="AI42" s="184"/>
      <c r="AR42" s="185"/>
      <c r="AS42" s="185"/>
      <c r="AT42" s="185"/>
      <c r="AU42" s="185"/>
      <c r="AV42" s="185"/>
      <c r="AW42" s="185"/>
      <c r="AX42" s="185"/>
    </row>
    <row r="43" spans="1:50" s="24" customFormat="1" x14ac:dyDescent="0.2">
      <c r="A43" s="42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320"/>
      <c r="O43" s="255"/>
      <c r="P43" s="255"/>
      <c r="Q43" s="255"/>
      <c r="R43" s="255"/>
      <c r="S43" s="322"/>
      <c r="T43" s="255"/>
      <c r="U43" s="255"/>
      <c r="V43" s="255"/>
      <c r="W43" s="255"/>
      <c r="X43" s="322"/>
      <c r="Y43" s="255"/>
      <c r="Z43" s="255"/>
      <c r="AA43" s="255"/>
      <c r="AB43" s="255"/>
      <c r="AC43" s="320"/>
      <c r="AD43" s="255"/>
      <c r="AE43" s="255"/>
      <c r="AF43" s="255"/>
      <c r="AG43" s="255"/>
      <c r="AH43" s="320"/>
      <c r="AI43" s="184"/>
      <c r="AR43" s="185"/>
      <c r="AS43" s="185"/>
      <c r="AT43" s="185"/>
      <c r="AU43" s="185"/>
      <c r="AV43" s="185"/>
      <c r="AW43" s="185"/>
      <c r="AX43" s="185"/>
    </row>
    <row r="44" spans="1:50" s="192" customFormat="1" ht="14.25" customHeight="1" x14ac:dyDescent="0.2">
      <c r="A44" s="190" t="s">
        <v>12</v>
      </c>
      <c r="B44" s="253">
        <v>-51532.026239542494</v>
      </c>
      <c r="C44" s="253">
        <v>-35929.696643189549</v>
      </c>
      <c r="D44" s="253">
        <v>-34691.633977627193</v>
      </c>
      <c r="E44" s="253">
        <v>-52800.957182079714</v>
      </c>
      <c r="F44" s="253">
        <v>-31738.665475532402</v>
      </c>
      <c r="G44" s="253">
        <v>-29983.369735290529</v>
      </c>
      <c r="H44" s="253">
        <v>-28010.989535663506</v>
      </c>
      <c r="I44" s="253">
        <v>-45294.41142028723</v>
      </c>
      <c r="J44" s="253">
        <v>-23303.103406524639</v>
      </c>
      <c r="K44" s="253">
        <v>-20502.680070048009</v>
      </c>
      <c r="L44" s="253">
        <v>-17354.411822188747</v>
      </c>
      <c r="M44" s="253">
        <v>-33314.671160706654</v>
      </c>
      <c r="N44" s="322">
        <v>-394959.05140467879</v>
      </c>
      <c r="O44" s="253">
        <v>-3358.155186489651</v>
      </c>
      <c r="P44" s="253">
        <v>26292.404583447391</v>
      </c>
      <c r="Q44" s="253">
        <v>-242337.00568716452</v>
      </c>
      <c r="R44" s="253">
        <v>-137412.74498279963</v>
      </c>
      <c r="S44" s="320">
        <v>-322719.84549852851</v>
      </c>
      <c r="T44" s="253">
        <v>-53666.786869634467</v>
      </c>
      <c r="U44" s="253">
        <v>103479.15841982508</v>
      </c>
      <c r="V44" s="253">
        <v>276143.88629055826</v>
      </c>
      <c r="W44" s="253">
        <v>556979.09140199504</v>
      </c>
      <c r="X44" s="320">
        <v>882935.34924274392</v>
      </c>
      <c r="Y44" s="253">
        <v>636290.94645289099</v>
      </c>
      <c r="Z44" s="253">
        <v>943331.38170695701</v>
      </c>
      <c r="AA44" s="253">
        <v>1335004.0198159281</v>
      </c>
      <c r="AB44" s="253">
        <v>1825545.9002688671</v>
      </c>
      <c r="AC44" s="320">
        <v>4775620.1080596298</v>
      </c>
      <c r="AD44" s="253">
        <v>2590381.3823003992</v>
      </c>
      <c r="AE44" s="253">
        <v>3277774.9481941909</v>
      </c>
      <c r="AF44" s="253">
        <v>4164526.0263198307</v>
      </c>
      <c r="AG44" s="253">
        <v>5276968.2812811453</v>
      </c>
      <c r="AH44" s="320">
        <v>15409541.430546161</v>
      </c>
      <c r="AJ44" s="193"/>
    </row>
    <row r="45" spans="1:50" ht="11.25" customHeight="1" x14ac:dyDescent="0.2"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320"/>
      <c r="O45" s="247"/>
      <c r="P45" s="247"/>
      <c r="Q45" s="247"/>
      <c r="R45" s="247"/>
      <c r="S45" s="320"/>
      <c r="T45" s="247"/>
      <c r="U45" s="247"/>
      <c r="V45" s="247"/>
      <c r="W45" s="247"/>
      <c r="X45" s="320"/>
      <c r="AI45" s="44"/>
      <c r="AR45" s="44"/>
      <c r="AS45" s="44"/>
      <c r="AT45" s="44"/>
      <c r="AU45" s="44"/>
      <c r="AV45" s="44"/>
      <c r="AW45" s="44"/>
      <c r="AX45" s="44"/>
    </row>
    <row r="46" spans="1:50" x14ac:dyDescent="0.2">
      <c r="A46" s="42" t="s">
        <v>150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443"/>
      <c r="O46" s="70"/>
      <c r="P46" s="70"/>
      <c r="Q46" s="70"/>
      <c r="R46" s="70"/>
      <c r="S46" s="443"/>
      <c r="T46" s="70"/>
      <c r="U46" s="70"/>
      <c r="V46" s="70"/>
      <c r="W46" s="489">
        <v>45445.524393372594</v>
      </c>
      <c r="X46" s="320">
        <v>45445.524393372594</v>
      </c>
      <c r="Y46" s="247">
        <v>261504.32478849078</v>
      </c>
      <c r="Z46" s="247">
        <v>261504.32478849078</v>
      </c>
      <c r="AA46" s="247">
        <v>369697.85524121433</v>
      </c>
      <c r="AB46" s="247">
        <v>505316.43242141133</v>
      </c>
      <c r="AC46" s="320">
        <v>1178850.1625299798</v>
      </c>
      <c r="AD46" s="247">
        <v>716734.87074094068</v>
      </c>
      <c r="AE46" s="247">
        <v>907225.39390107442</v>
      </c>
      <c r="AF46" s="247">
        <v>1153209.0068694486</v>
      </c>
      <c r="AG46" s="247">
        <v>1460454.6218887307</v>
      </c>
      <c r="AH46" s="320">
        <v>4237623.8934001941</v>
      </c>
      <c r="AI46" s="44"/>
      <c r="AL46" s="194"/>
      <c r="AR46" s="44"/>
      <c r="AS46" s="44"/>
      <c r="AT46" s="44"/>
      <c r="AU46" s="44"/>
      <c r="AV46" s="44"/>
      <c r="AW46" s="44"/>
      <c r="AX46" s="44"/>
    </row>
    <row r="47" spans="1:50" x14ac:dyDescent="0.2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321"/>
      <c r="O47" s="247"/>
      <c r="P47" s="247"/>
      <c r="Q47" s="247"/>
      <c r="R47" s="247"/>
      <c r="S47" s="321"/>
      <c r="T47" s="247"/>
      <c r="U47" s="247"/>
      <c r="V47" s="247"/>
      <c r="W47" s="247"/>
      <c r="X47" s="320"/>
      <c r="Y47" s="247"/>
      <c r="Z47" s="247"/>
      <c r="AA47" s="247"/>
      <c r="AB47" s="247"/>
      <c r="AC47" s="321"/>
      <c r="AD47" s="247"/>
      <c r="AE47" s="247"/>
      <c r="AF47" s="247"/>
      <c r="AG47" s="247"/>
      <c r="AH47" s="321"/>
      <c r="AI47" s="44"/>
      <c r="AJ47" s="56"/>
      <c r="AL47" s="195"/>
      <c r="AR47" s="44"/>
      <c r="AS47" s="44"/>
      <c r="AT47" s="44"/>
      <c r="AU47" s="44"/>
      <c r="AV47" s="44"/>
      <c r="AW47" s="44"/>
      <c r="AX47" s="44"/>
    </row>
    <row r="48" spans="1:50" x14ac:dyDescent="0.2">
      <c r="A48" s="190" t="s">
        <v>101</v>
      </c>
      <c r="B48" s="313">
        <v>-51532.026239542494</v>
      </c>
      <c r="C48" s="313">
        <v>-35929.696643189549</v>
      </c>
      <c r="D48" s="313">
        <v>-34691.633977627193</v>
      </c>
      <c r="E48" s="313">
        <v>-52800.957182079714</v>
      </c>
      <c r="F48" s="313">
        <v>-31738.665475532402</v>
      </c>
      <c r="G48" s="313">
        <v>-29983.369735290529</v>
      </c>
      <c r="H48" s="313">
        <v>-28010.989535663506</v>
      </c>
      <c r="I48" s="313">
        <v>-45294.41142028723</v>
      </c>
      <c r="J48" s="313">
        <v>-23303.103406524639</v>
      </c>
      <c r="K48" s="313">
        <v>-20502.680070048009</v>
      </c>
      <c r="L48" s="313">
        <v>-17354.411822188747</v>
      </c>
      <c r="M48" s="313">
        <v>-33314.671160706654</v>
      </c>
      <c r="N48" s="320">
        <v>-394959.05140467879</v>
      </c>
      <c r="O48" s="313">
        <v>-3358.155186489651</v>
      </c>
      <c r="P48" s="313">
        <v>26292.404583447391</v>
      </c>
      <c r="Q48" s="313">
        <v>-242337.00568716452</v>
      </c>
      <c r="R48" s="313">
        <v>-137412.74498279963</v>
      </c>
      <c r="S48" s="320">
        <v>-322719.84549852851</v>
      </c>
      <c r="T48" s="313">
        <v>-53666.786869634467</v>
      </c>
      <c r="U48" s="313">
        <v>103479.15841982508</v>
      </c>
      <c r="V48" s="313">
        <v>276143.88629055826</v>
      </c>
      <c r="W48" s="313">
        <v>511533.56700862246</v>
      </c>
      <c r="X48" s="320">
        <v>837489.82484937133</v>
      </c>
      <c r="Y48" s="313">
        <v>374786.62166440021</v>
      </c>
      <c r="Z48" s="313">
        <v>681827.05691846623</v>
      </c>
      <c r="AA48" s="313">
        <v>965306.16457471368</v>
      </c>
      <c r="AB48" s="313">
        <v>1320229.4678474558</v>
      </c>
      <c r="AC48" s="320">
        <v>3596769.94552965</v>
      </c>
      <c r="AD48" s="313">
        <v>1873646.5115594584</v>
      </c>
      <c r="AE48" s="313">
        <v>2370549.5542931166</v>
      </c>
      <c r="AF48" s="313">
        <v>3011317.0194503823</v>
      </c>
      <c r="AG48" s="313">
        <v>3816513.6593924146</v>
      </c>
      <c r="AH48" s="320">
        <v>11171917.537145965</v>
      </c>
      <c r="AI48" s="44"/>
      <c r="AR48" s="44"/>
      <c r="AS48" s="44"/>
      <c r="AT48" s="44"/>
      <c r="AU48" s="44"/>
      <c r="AV48" s="44"/>
      <c r="AW48" s="44"/>
      <c r="AX48" s="44"/>
    </row>
    <row r="49" spans="1:91" x14ac:dyDescent="0.2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328"/>
      <c r="O49" s="44"/>
      <c r="P49" s="44"/>
      <c r="Q49" s="44"/>
      <c r="R49" s="44"/>
      <c r="S49" s="316"/>
      <c r="T49" s="44"/>
      <c r="U49" s="44"/>
      <c r="V49" s="44"/>
      <c r="W49" s="44"/>
      <c r="X49" s="326"/>
      <c r="Y49" s="44"/>
      <c r="Z49" s="44"/>
      <c r="AA49" s="44"/>
      <c r="AB49" s="44"/>
      <c r="AC49" s="316"/>
      <c r="AD49" s="44"/>
      <c r="AE49" s="44"/>
      <c r="AF49" s="44"/>
      <c r="AH49" s="316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</row>
    <row r="50" spans="1:91" s="196" customFormat="1" ht="15.75" x14ac:dyDescent="0.25">
      <c r="A50" s="196" t="s">
        <v>62</v>
      </c>
      <c r="B50" s="200">
        <v>519.34445762706503</v>
      </c>
      <c r="C50" s="200">
        <v>485.78402552854641</v>
      </c>
      <c r="D50" s="200">
        <v>454.38855386485506</v>
      </c>
      <c r="E50" s="200">
        <v>418.45876435102906</v>
      </c>
      <c r="F50" s="200">
        <v>386.23542045105057</v>
      </c>
      <c r="G50" s="200">
        <v>360.55721090844321</v>
      </c>
      <c r="H50" s="200">
        <v>333.44939502196439</v>
      </c>
      <c r="I50" s="200">
        <v>302.36893077923531</v>
      </c>
      <c r="J50" s="200">
        <v>275.62695327173736</v>
      </c>
      <c r="K50" s="200">
        <v>256.14398363169516</v>
      </c>
      <c r="L50" s="200">
        <v>233.08406225700145</v>
      </c>
      <c r="M50" s="200">
        <v>186.12076051190837</v>
      </c>
      <c r="N50" s="444">
        <v>4211.5625182045305</v>
      </c>
      <c r="O50" s="200">
        <v>488.08546192432078</v>
      </c>
      <c r="P50" s="200">
        <v>3234.7282056762979</v>
      </c>
      <c r="Q50" s="200">
        <v>5722.8240704829068</v>
      </c>
      <c r="R50" s="200">
        <v>5278.3455093075336</v>
      </c>
      <c r="S50" s="444">
        <v>4211.5625182045305</v>
      </c>
      <c r="T50" s="200">
        <v>5011.3596102693709</v>
      </c>
      <c r="U50" s="200">
        <v>4992.7218871253208</v>
      </c>
      <c r="V50" s="200">
        <v>5181.0162189950015</v>
      </c>
      <c r="W50" s="200">
        <v>5263.7148990473388</v>
      </c>
      <c r="X50" s="444">
        <v>4211.5625182045305</v>
      </c>
      <c r="Y50" s="200">
        <v>5368.8499465594768</v>
      </c>
      <c r="Z50" s="200">
        <v>5934.9903730081069</v>
      </c>
      <c r="AA50" s="200">
        <v>6891.1638968007201</v>
      </c>
      <c r="AB50" s="200">
        <v>8261.5052129121414</v>
      </c>
      <c r="AC50" s="444">
        <v>4211.5625182045305</v>
      </c>
      <c r="AD50" s="200">
        <v>10312.260147518138</v>
      </c>
      <c r="AE50" s="200">
        <v>13138.922394719151</v>
      </c>
      <c r="AF50" s="200">
        <v>17170.46778738276</v>
      </c>
      <c r="AG50" s="200">
        <v>19623.30397708419</v>
      </c>
      <c r="AH50" s="444">
        <v>4211.5625182045305</v>
      </c>
      <c r="AI50" s="199"/>
      <c r="AM50" s="353"/>
      <c r="AN50" s="354"/>
      <c r="AR50" s="355"/>
      <c r="AS50" s="199"/>
      <c r="AT50" s="199"/>
      <c r="AU50" s="199"/>
      <c r="AV50" s="199"/>
      <c r="AW50" s="355"/>
      <c r="AX50" s="355"/>
    </row>
    <row r="52" spans="1:91" s="196" customFormat="1" x14ac:dyDescent="0.2">
      <c r="B52" s="197"/>
      <c r="C52" s="198">
        <v>519.34445762706503</v>
      </c>
      <c r="D52" s="198">
        <v>485.78402552854641</v>
      </c>
      <c r="E52" s="198">
        <v>454.38855386485506</v>
      </c>
      <c r="F52" s="198">
        <v>418.45876435102906</v>
      </c>
      <c r="G52" s="198">
        <v>386.23542045105057</v>
      </c>
      <c r="H52" s="198">
        <v>360.55721090844321</v>
      </c>
      <c r="I52" s="198">
        <v>333.44939502196439</v>
      </c>
      <c r="J52" s="198">
        <v>302.36893077923531</v>
      </c>
      <c r="K52" s="198">
        <v>275.62695327173736</v>
      </c>
      <c r="L52" s="198">
        <v>256.14398363169516</v>
      </c>
      <c r="M52" s="198">
        <v>233.08406225700145</v>
      </c>
      <c r="N52" s="445">
        <v>4025.4417576926226</v>
      </c>
      <c r="O52" s="198">
        <v>186.12076051190837</v>
      </c>
      <c r="P52" s="198">
        <v>162.6951539747736</v>
      </c>
      <c r="Q52" s="198">
        <v>1078.2427352254326</v>
      </c>
      <c r="R52" s="198">
        <v>1907.6080234943024</v>
      </c>
      <c r="S52" s="445">
        <v>4025.4417576926226</v>
      </c>
      <c r="T52" s="198">
        <v>1759.4485031025113</v>
      </c>
      <c r="U52" s="198">
        <v>1670.4532034231238</v>
      </c>
      <c r="V52" s="198">
        <v>1664.2406290417739</v>
      </c>
      <c r="W52" s="198">
        <v>1727.0054063316672</v>
      </c>
      <c r="X52" s="445">
        <v>4025.4417576926226</v>
      </c>
      <c r="Y52" s="198">
        <v>1754.5716330157795</v>
      </c>
      <c r="Z52" s="198">
        <v>1789.6166488531589</v>
      </c>
      <c r="AA52" s="198">
        <v>1978.3301243360359</v>
      </c>
      <c r="AB52" s="198">
        <v>2297.0546322669065</v>
      </c>
      <c r="AC52" s="445">
        <v>4025.4417576926226</v>
      </c>
      <c r="AD52" s="198">
        <v>2753.8350709707138</v>
      </c>
      <c r="AE52" s="198">
        <v>3437.4200491727129</v>
      </c>
      <c r="AF52" s="198">
        <v>4379.6407982397177</v>
      </c>
      <c r="AG52" s="198">
        <v>5723.4892624609201</v>
      </c>
      <c r="AH52" s="445">
        <v>4025.4417576926226</v>
      </c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</row>
    <row r="53" spans="1:91" s="23" customFormat="1" x14ac:dyDescent="0.2">
      <c r="N53" s="323"/>
      <c r="S53" s="323"/>
      <c r="X53" s="323"/>
      <c r="AC53" s="323"/>
      <c r="AH53" s="323"/>
    </row>
    <row r="54" spans="1:91" s="23" customFormat="1" x14ac:dyDescent="0.2">
      <c r="N54" s="323"/>
      <c r="S54" s="323"/>
      <c r="V54" s="201"/>
      <c r="W54" s="202"/>
      <c r="X54" s="324"/>
      <c r="Y54" s="201"/>
      <c r="Z54" s="201"/>
      <c r="AA54" s="201"/>
      <c r="AB54" s="203"/>
      <c r="AC54" s="324"/>
      <c r="AD54" s="201"/>
      <c r="AE54" s="201"/>
      <c r="AF54" s="203"/>
      <c r="AH54" s="324"/>
      <c r="AI54" s="204"/>
      <c r="AJ54" s="204"/>
      <c r="AK54" s="203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</row>
    <row r="55" spans="1:91" ht="15" x14ac:dyDescent="0.25">
      <c r="A55" s="207"/>
    </row>
    <row r="56" spans="1:91" ht="15" x14ac:dyDescent="0.25">
      <c r="A56" s="207"/>
    </row>
    <row r="58" spans="1:91" ht="15" x14ac:dyDescent="0.25">
      <c r="A58" s="207"/>
    </row>
    <row r="59" spans="1:91" ht="15" x14ac:dyDescent="0.25">
      <c r="A59" s="207"/>
    </row>
    <row r="89" spans="3:3" x14ac:dyDescent="0.2">
      <c r="C89" s="59"/>
    </row>
    <row r="90" spans="3:3" x14ac:dyDescent="0.2">
      <c r="C90" s="59"/>
    </row>
    <row r="91" spans="3:3" x14ac:dyDescent="0.2">
      <c r="C91" s="59"/>
    </row>
    <row r="92" spans="3:3" x14ac:dyDescent="0.2">
      <c r="C92" s="59"/>
    </row>
    <row r="93" spans="3:3" x14ac:dyDescent="0.2">
      <c r="C93" s="209"/>
    </row>
    <row r="94" spans="3:3" x14ac:dyDescent="0.2">
      <c r="C94" s="209"/>
    </row>
    <row r="99" spans="4:12" x14ac:dyDescent="0.2">
      <c r="D99" s="59"/>
      <c r="E99" s="59"/>
      <c r="F99" s="59"/>
      <c r="G99" s="59"/>
      <c r="H99" s="59"/>
      <c r="I99" s="59"/>
      <c r="J99" s="59"/>
      <c r="K99" s="59"/>
      <c r="L99" s="59"/>
    </row>
    <row r="101" spans="4:12" x14ac:dyDescent="0.2">
      <c r="D101" s="209"/>
      <c r="E101" s="209"/>
      <c r="F101" s="209"/>
      <c r="G101" s="209"/>
      <c r="H101" s="209"/>
      <c r="I101" s="209"/>
      <c r="J101" s="209"/>
      <c r="K101" s="209"/>
      <c r="L101" s="209"/>
    </row>
  </sheetData>
  <phoneticPr fontId="0" type="noConversion"/>
  <printOptions horizontalCentered="1" verticalCentered="1" gridLines="1" gridLinesSet="0"/>
  <pageMargins left="0.25" right="0" top="1.53125" bottom="0.25" header="0.75" footer="0.25"/>
  <pageSetup scale="70" orientation="landscape" horizontalDpi="4294967292" verticalDpi="300" r:id="rId1"/>
  <headerFooter alignWithMargins="0">
    <oddHeader>&amp;C&amp;"Arial,Bold"&amp;12Serene Labs
Schedule 1
Income Statement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75"/>
  <sheetViews>
    <sheetView zoomScaleNormal="100" workbookViewId="0"/>
  </sheetViews>
  <sheetFormatPr defaultColWidth="9.140625" defaultRowHeight="12.75" x14ac:dyDescent="0.2"/>
  <cols>
    <col min="1" max="1" width="36.140625" style="26" bestFit="1" customWidth="1"/>
    <col min="2" max="2" width="11.5703125" style="26" customWidth="1"/>
    <col min="3" max="13" width="11.5703125" style="26" bestFit="1" customWidth="1"/>
    <col min="14" max="14" width="1.42578125" style="26" customWidth="1"/>
    <col min="15" max="15" width="11.85546875" style="26" customWidth="1"/>
    <col min="16" max="16" width="13.85546875" style="26" customWidth="1"/>
    <col min="17" max="17" width="14.140625" style="26" customWidth="1"/>
    <col min="18" max="18" width="13.140625" style="26" customWidth="1"/>
    <col min="19" max="19" width="1.42578125" style="26" customWidth="1"/>
    <col min="20" max="20" width="16" style="26" customWidth="1"/>
    <col min="21" max="21" width="16.85546875" style="26" customWidth="1"/>
    <col min="22" max="22" width="14.5703125" style="26" customWidth="1"/>
    <col min="23" max="23" width="14" style="26" customWidth="1"/>
    <col min="24" max="24" width="2" style="26" customWidth="1"/>
    <col min="25" max="25" width="12" style="26" customWidth="1"/>
    <col min="26" max="26" width="14.42578125" style="26" customWidth="1"/>
    <col min="27" max="27" width="14.140625" style="26" customWidth="1"/>
    <col min="28" max="28" width="13.85546875" style="26" customWidth="1"/>
    <col min="29" max="29" width="2.42578125" style="26" customWidth="1"/>
    <col min="30" max="31" width="13.5703125" style="26" customWidth="1"/>
    <col min="32" max="32" width="14.140625" style="26" customWidth="1"/>
    <col min="33" max="33" width="13.42578125" style="26" customWidth="1"/>
    <col min="34" max="34" width="1.140625" style="26" customWidth="1"/>
    <col min="35" max="16384" width="9.140625" style="26"/>
  </cols>
  <sheetData>
    <row r="1" spans="1:44" s="46" customFormat="1" x14ac:dyDescent="0.2">
      <c r="B1" s="178" t="s">
        <v>76</v>
      </c>
      <c r="C1" s="178" t="s">
        <v>77</v>
      </c>
      <c r="D1" s="178" t="s">
        <v>78</v>
      </c>
      <c r="E1" s="178" t="s">
        <v>79</v>
      </c>
      <c r="F1" s="178" t="s">
        <v>80</v>
      </c>
      <c r="G1" s="178" t="s">
        <v>81</v>
      </c>
      <c r="H1" s="178" t="s">
        <v>82</v>
      </c>
      <c r="I1" s="178" t="s">
        <v>83</v>
      </c>
      <c r="J1" s="178" t="s">
        <v>84</v>
      </c>
      <c r="K1" s="178" t="s">
        <v>85</v>
      </c>
      <c r="L1" s="178" t="s">
        <v>86</v>
      </c>
      <c r="M1" s="178" t="s">
        <v>87</v>
      </c>
      <c r="N1" s="45"/>
      <c r="O1" s="178" t="s">
        <v>5</v>
      </c>
      <c r="P1" s="178" t="s">
        <v>6</v>
      </c>
      <c r="Q1" s="178" t="s">
        <v>7</v>
      </c>
      <c r="R1" s="178" t="s">
        <v>8</v>
      </c>
      <c r="T1" s="178" t="s">
        <v>5</v>
      </c>
      <c r="U1" s="178" t="s">
        <v>6</v>
      </c>
      <c r="V1" s="178" t="s">
        <v>7</v>
      </c>
      <c r="W1" s="178" t="s">
        <v>8</v>
      </c>
      <c r="Y1" s="178" t="s">
        <v>5</v>
      </c>
      <c r="Z1" s="178" t="s">
        <v>6</v>
      </c>
      <c r="AA1" s="178" t="s">
        <v>7</v>
      </c>
      <c r="AB1" s="178" t="s">
        <v>8</v>
      </c>
      <c r="AC1" s="210"/>
      <c r="AD1" s="178" t="s">
        <v>5</v>
      </c>
      <c r="AE1" s="178" t="s">
        <v>6</v>
      </c>
      <c r="AF1" s="178" t="s">
        <v>7</v>
      </c>
      <c r="AG1" s="178" t="s">
        <v>8</v>
      </c>
    </row>
    <row r="2" spans="1:44" s="46" customFormat="1" x14ac:dyDescent="0.2">
      <c r="B2" s="45" t="s">
        <v>0</v>
      </c>
      <c r="C2" s="45" t="s">
        <v>0</v>
      </c>
      <c r="D2" s="45" t="s">
        <v>0</v>
      </c>
      <c r="E2" s="45" t="s">
        <v>0</v>
      </c>
      <c r="F2" s="45" t="s">
        <v>0</v>
      </c>
      <c r="G2" s="45" t="s">
        <v>0</v>
      </c>
      <c r="H2" s="178" t="s">
        <v>0</v>
      </c>
      <c r="I2" s="178" t="s">
        <v>0</v>
      </c>
      <c r="J2" s="178" t="s">
        <v>0</v>
      </c>
      <c r="K2" s="178" t="s">
        <v>0</v>
      </c>
      <c r="L2" s="178" t="s">
        <v>0</v>
      </c>
      <c r="M2" s="178" t="s">
        <v>0</v>
      </c>
      <c r="N2" s="45"/>
      <c r="O2" s="45" t="s">
        <v>1</v>
      </c>
      <c r="P2" s="45" t="s">
        <v>1</v>
      </c>
      <c r="Q2" s="45" t="s">
        <v>1</v>
      </c>
      <c r="R2" s="45" t="s">
        <v>1</v>
      </c>
      <c r="T2" s="45" t="s">
        <v>2</v>
      </c>
      <c r="U2" s="45" t="s">
        <v>2</v>
      </c>
      <c r="V2" s="45" t="s">
        <v>2</v>
      </c>
      <c r="W2" s="45" t="s">
        <v>2</v>
      </c>
      <c r="Y2" s="45" t="s">
        <v>3</v>
      </c>
      <c r="Z2" s="45" t="s">
        <v>3</v>
      </c>
      <c r="AA2" s="45" t="s">
        <v>3</v>
      </c>
      <c r="AB2" s="45" t="s">
        <v>3</v>
      </c>
      <c r="AD2" s="45" t="s">
        <v>4</v>
      </c>
      <c r="AE2" s="45" t="s">
        <v>4</v>
      </c>
      <c r="AF2" s="45" t="s">
        <v>4</v>
      </c>
      <c r="AG2" s="45" t="s">
        <v>4</v>
      </c>
    </row>
    <row r="3" spans="1:44" x14ac:dyDescent="0.2">
      <c r="B3" s="31"/>
      <c r="C3" s="31"/>
      <c r="D3" s="31"/>
      <c r="E3" s="31"/>
      <c r="F3" s="31"/>
      <c r="G3" s="31"/>
      <c r="H3" s="35"/>
      <c r="I3" s="35"/>
      <c r="J3" s="35"/>
      <c r="K3" s="35"/>
      <c r="L3" s="35"/>
      <c r="M3" s="35"/>
      <c r="N3" s="31"/>
      <c r="O3" s="31"/>
      <c r="P3" s="31"/>
      <c r="Q3" s="31"/>
      <c r="R3" s="31"/>
      <c r="T3" s="31"/>
      <c r="U3" s="31"/>
      <c r="V3" s="31"/>
      <c r="W3" s="31"/>
      <c r="Y3" s="31"/>
      <c r="Z3" s="31"/>
      <c r="AA3" s="31"/>
      <c r="AB3" s="31"/>
      <c r="AD3" s="31"/>
      <c r="AE3" s="31"/>
      <c r="AF3" s="31"/>
      <c r="AG3" s="31"/>
    </row>
    <row r="4" spans="1:44" x14ac:dyDescent="0.2">
      <c r="A4" s="42" t="s">
        <v>13</v>
      </c>
    </row>
    <row r="5" spans="1:44" x14ac:dyDescent="0.2">
      <c r="D5" s="187"/>
    </row>
    <row r="6" spans="1:44" x14ac:dyDescent="0.2">
      <c r="A6" s="42" t="s">
        <v>14</v>
      </c>
    </row>
    <row r="7" spans="1:44" x14ac:dyDescent="0.2">
      <c r="A7" s="54" t="s">
        <v>185</v>
      </c>
      <c r="B7" s="211">
        <v>646763.75199492159</v>
      </c>
      <c r="C7" s="211">
        <v>600334.39954197872</v>
      </c>
      <c r="D7" s="211">
        <v>564497.47620221239</v>
      </c>
      <c r="E7" s="211">
        <v>523200.60757292411</v>
      </c>
      <c r="F7" s="211">
        <v>476572.35518827965</v>
      </c>
      <c r="G7" s="211">
        <v>444257.35036192561</v>
      </c>
      <c r="H7" s="211">
        <v>413418.32416585233</v>
      </c>
      <c r="I7" s="211">
        <v>377738.39639846655</v>
      </c>
      <c r="J7" s="211">
        <v>337423.65689211636</v>
      </c>
      <c r="K7" s="211">
        <v>312206.07684203878</v>
      </c>
      <c r="L7" s="211">
        <v>289346.7927375341</v>
      </c>
      <c r="M7" s="211">
        <v>255565.47984436658</v>
      </c>
      <c r="N7" s="211"/>
      <c r="O7" s="211">
        <v>169310.59300932626</v>
      </c>
      <c r="P7" s="211">
        <v>167128.50234612051</v>
      </c>
      <c r="Q7" s="211">
        <v>2358516.4325479581</v>
      </c>
      <c r="R7" s="211">
        <v>2165102.5607584929</v>
      </c>
      <c r="S7" s="211"/>
      <c r="T7" s="211">
        <v>1981855.5054283694</v>
      </c>
      <c r="U7" s="211">
        <v>2030039.1668234423</v>
      </c>
      <c r="V7" s="211">
        <v>2206066.1750587486</v>
      </c>
      <c r="W7" s="211">
        <v>2590595.4841610924</v>
      </c>
      <c r="X7" s="211"/>
      <c r="Y7" s="211">
        <v>2730452.7568685962</v>
      </c>
      <c r="Z7" s="211">
        <v>3232618.1245462098</v>
      </c>
      <c r="AA7" s="211">
        <v>3979951.111217089</v>
      </c>
      <c r="AB7" s="211">
        <v>4952069.2144007552</v>
      </c>
      <c r="AC7" s="211"/>
      <c r="AD7" s="211">
        <v>6346265.125076158</v>
      </c>
      <c r="AE7" s="211">
        <v>8347369.5569455577</v>
      </c>
      <c r="AF7" s="211">
        <v>10902979.598697836</v>
      </c>
      <c r="AG7" s="211">
        <v>14219084.044214102</v>
      </c>
      <c r="AH7" s="211"/>
      <c r="AI7" s="211"/>
      <c r="AJ7" s="211"/>
      <c r="AK7" s="211"/>
      <c r="AL7" s="211"/>
      <c r="AM7" s="212"/>
      <c r="AN7" s="212"/>
      <c r="AO7" s="212"/>
      <c r="AP7" s="212"/>
      <c r="AQ7" s="212"/>
      <c r="AR7" s="212"/>
    </row>
    <row r="8" spans="1:44" x14ac:dyDescent="0.2">
      <c r="A8" s="54" t="s">
        <v>184</v>
      </c>
      <c r="B8" s="211">
        <v>15950</v>
      </c>
      <c r="C8" s="211">
        <v>14500</v>
      </c>
      <c r="D8" s="211">
        <v>13050</v>
      </c>
      <c r="E8" s="211">
        <v>11600</v>
      </c>
      <c r="F8" s="211">
        <v>10150</v>
      </c>
      <c r="G8" s="211">
        <v>8700</v>
      </c>
      <c r="H8" s="211">
        <v>7250</v>
      </c>
      <c r="I8" s="211">
        <v>5800</v>
      </c>
      <c r="J8" s="211">
        <v>4350</v>
      </c>
      <c r="K8" s="211">
        <v>2900</v>
      </c>
      <c r="L8" s="211">
        <v>1450</v>
      </c>
      <c r="M8" s="211">
        <v>0</v>
      </c>
      <c r="N8" s="211">
        <v>-17400</v>
      </c>
      <c r="O8" s="211">
        <v>36854.999999999993</v>
      </c>
      <c r="P8" s="211">
        <v>32455.499999999993</v>
      </c>
      <c r="Q8" s="211">
        <v>16227.749999999996</v>
      </c>
      <c r="R8" s="211">
        <v>0</v>
      </c>
      <c r="S8" s="211"/>
      <c r="T8" s="211">
        <v>57193.537499999991</v>
      </c>
      <c r="U8" s="211">
        <v>38129.024999999994</v>
      </c>
      <c r="V8" s="211">
        <v>19064.512499999997</v>
      </c>
      <c r="W8" s="211">
        <v>0</v>
      </c>
      <c r="X8" s="211"/>
      <c r="Y8" s="211">
        <v>71318.294999999998</v>
      </c>
      <c r="Z8" s="212">
        <v>47545.53</v>
      </c>
      <c r="AA8" s="212">
        <v>23772.764999999999</v>
      </c>
      <c r="AB8" s="212">
        <v>0</v>
      </c>
      <c r="AC8" s="212"/>
      <c r="AD8" s="211">
        <v>75653.950162500012</v>
      </c>
      <c r="AE8" s="212">
        <v>50435.966775000008</v>
      </c>
      <c r="AF8" s="212">
        <v>25217.983387500004</v>
      </c>
      <c r="AG8" s="212">
        <v>0</v>
      </c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</row>
    <row r="9" spans="1:44" x14ac:dyDescent="0.2">
      <c r="A9" s="54" t="s">
        <v>92</v>
      </c>
      <c r="B9" s="211">
        <v>10554.900499999998</v>
      </c>
      <c r="C9" s="211">
        <v>11836.221893333335</v>
      </c>
      <c r="D9" s="211">
        <v>13274.271187200002</v>
      </c>
      <c r="E9" s="211">
        <v>14888.36210299734</v>
      </c>
      <c r="F9" s="211">
        <v>16700.205967623686</v>
      </c>
      <c r="G9" s="211">
        <v>18734.211527055861</v>
      </c>
      <c r="H9" s="211">
        <v>21017.822522350998</v>
      </c>
      <c r="I9" s="211">
        <v>23581.897818501657</v>
      </c>
      <c r="J9" s="211">
        <v>26461.139488582659</v>
      </c>
      <c r="K9" s="211">
        <v>29694.574946371227</v>
      </c>
      <c r="L9" s="211">
        <v>33326.100000297709</v>
      </c>
      <c r="M9" s="211">
        <v>37405.090581719203</v>
      </c>
      <c r="N9" s="212"/>
      <c r="O9" s="211">
        <v>60475.925155533543</v>
      </c>
      <c r="P9" s="211">
        <v>83426.734622647258</v>
      </c>
      <c r="Q9" s="211">
        <v>117581.04457993065</v>
      </c>
      <c r="R9" s="211">
        <v>169564.58502192676</v>
      </c>
      <c r="S9" s="211"/>
      <c r="T9" s="211">
        <v>235660.83449940669</v>
      </c>
      <c r="U9" s="211">
        <v>295388.89710110641</v>
      </c>
      <c r="V9" s="211">
        <v>364896.81168057886</v>
      </c>
      <c r="W9" s="211">
        <v>457696.75499171368</v>
      </c>
      <c r="X9" s="211"/>
      <c r="Y9" s="211">
        <v>596959.80821350706</v>
      </c>
      <c r="Z9" s="211">
        <v>704027.76737053297</v>
      </c>
      <c r="AA9" s="211">
        <v>825436.38640761597</v>
      </c>
      <c r="AB9" s="211">
        <v>979639.60142571409</v>
      </c>
      <c r="AC9" s="211"/>
      <c r="AD9" s="211">
        <v>1248737.5085439403</v>
      </c>
      <c r="AE9" s="211">
        <v>1447540.5536091218</v>
      </c>
      <c r="AF9" s="211">
        <v>1695598.7866582919</v>
      </c>
      <c r="AG9" s="211">
        <v>1997623.1700324882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</row>
    <row r="10" spans="1:44" x14ac:dyDescent="0.2">
      <c r="A10" s="54" t="s">
        <v>166</v>
      </c>
      <c r="B10" s="211">
        <v>51147.520026647064</v>
      </c>
      <c r="C10" s="211">
        <v>52434.502738844712</v>
      </c>
      <c r="D10" s="211">
        <v>53877.97969838843</v>
      </c>
      <c r="E10" s="211">
        <v>55497.072660023274</v>
      </c>
      <c r="F10" s="211">
        <v>57313.251387372613</v>
      </c>
      <c r="G10" s="211">
        <v>59350.623435366746</v>
      </c>
      <c r="H10" s="211">
        <v>61636.259884113824</v>
      </c>
      <c r="I10" s="211">
        <v>64200.561508699349</v>
      </c>
      <c r="J10" s="211">
        <v>67077.670431927952</v>
      </c>
      <c r="K10" s="211">
        <v>70305.932940521961</v>
      </c>
      <c r="L10" s="211">
        <v>73928.419858771114</v>
      </c>
      <c r="M10" s="211">
        <v>85067.842849831912</v>
      </c>
      <c r="N10" s="212"/>
      <c r="O10" s="211">
        <v>97347.867382845579</v>
      </c>
      <c r="P10" s="211">
        <v>108239.39125728959</v>
      </c>
      <c r="Q10" s="211">
        <v>131346.31700552415</v>
      </c>
      <c r="R10" s="211">
        <v>167397.43890220526</v>
      </c>
      <c r="S10" s="211"/>
      <c r="T10" s="211">
        <v>199532.30310272882</v>
      </c>
      <c r="U10" s="211">
        <v>217015.59157049714</v>
      </c>
      <c r="V10" s="211">
        <v>269597.93763203843</v>
      </c>
      <c r="W10" s="211">
        <v>338912.64674665919</v>
      </c>
      <c r="X10" s="211"/>
      <c r="Y10" s="211">
        <v>424566.70816247934</v>
      </c>
      <c r="Z10" s="211">
        <v>524063.01477075799</v>
      </c>
      <c r="AA10" s="211">
        <v>647614.50698478683</v>
      </c>
      <c r="AB10" s="211">
        <v>881702.49936587783</v>
      </c>
      <c r="AC10" s="211"/>
      <c r="AD10" s="211">
        <v>1037741.5192839154</v>
      </c>
      <c r="AE10" s="211">
        <v>1238104.3430401385</v>
      </c>
      <c r="AF10" s="211">
        <v>1475763.5704866636</v>
      </c>
      <c r="AG10" s="211">
        <v>1717476.3317292954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</row>
    <row r="11" spans="1:44" s="24" customFormat="1" x14ac:dyDescent="0.2">
      <c r="A11" s="42" t="s">
        <v>181</v>
      </c>
      <c r="B11" s="37">
        <v>724416.1725215686</v>
      </c>
      <c r="C11" s="37">
        <v>679105.12417415681</v>
      </c>
      <c r="D11" s="37">
        <v>644699.72708780086</v>
      </c>
      <c r="E11" s="37">
        <v>605186.04233594472</v>
      </c>
      <c r="F11" s="37">
        <v>560735.812543276</v>
      </c>
      <c r="G11" s="37">
        <v>531042.18532434828</v>
      </c>
      <c r="H11" s="37">
        <v>503322.40657231712</v>
      </c>
      <c r="I11" s="37">
        <v>471320.85572566756</v>
      </c>
      <c r="J11" s="37">
        <v>435312.46681262698</v>
      </c>
      <c r="K11" s="37">
        <v>415106.58472893201</v>
      </c>
      <c r="L11" s="37">
        <v>398051.31259660295</v>
      </c>
      <c r="M11" s="37">
        <v>378038.4132759177</v>
      </c>
      <c r="N11" s="37" t="e">
        <v>#REF!</v>
      </c>
      <c r="O11" s="37">
        <v>363989.38554770534</v>
      </c>
      <c r="P11" s="37">
        <v>391250.12822605739</v>
      </c>
      <c r="Q11" s="37">
        <v>2623671.5441334127</v>
      </c>
      <c r="R11" s="37">
        <v>2502064.5846826248</v>
      </c>
      <c r="S11" s="37"/>
      <c r="T11" s="37">
        <v>2474242.1805305053</v>
      </c>
      <c r="U11" s="37">
        <v>2580572.6804950456</v>
      </c>
      <c r="V11" s="37">
        <v>2859625.4368713656</v>
      </c>
      <c r="W11" s="37">
        <v>3387204.8858994651</v>
      </c>
      <c r="X11" s="37"/>
      <c r="Y11" s="37">
        <v>3823297.568244582</v>
      </c>
      <c r="Z11" s="37">
        <v>4508254.4366875011</v>
      </c>
      <c r="AA11" s="37">
        <v>5476774.7696094923</v>
      </c>
      <c r="AB11" s="37">
        <v>6813411.3151923474</v>
      </c>
      <c r="AC11" s="37"/>
      <c r="AD11" s="37">
        <v>8708398.1030665133</v>
      </c>
      <c r="AE11" s="37">
        <v>11083450.420369817</v>
      </c>
      <c r="AF11" s="37">
        <v>14099559.939230291</v>
      </c>
      <c r="AG11" s="37">
        <v>17934183.545975886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</row>
    <row r="12" spans="1:44" ht="10.5" customHeight="1" x14ac:dyDescent="0.2"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x14ac:dyDescent="0.2">
      <c r="A13" s="42" t="s">
        <v>319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x14ac:dyDescent="0.2">
      <c r="A14" s="214" t="s">
        <v>270</v>
      </c>
      <c r="B14" s="211">
        <v>0</v>
      </c>
      <c r="C14" s="211">
        <v>0</v>
      </c>
      <c r="D14" s="211">
        <v>0</v>
      </c>
      <c r="E14" s="211">
        <v>0</v>
      </c>
      <c r="F14" s="211">
        <v>0</v>
      </c>
      <c r="G14" s="211">
        <v>0</v>
      </c>
      <c r="H14" s="211">
        <v>0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 t="e">
        <v>#REF!</v>
      </c>
      <c r="O14" s="211">
        <v>0</v>
      </c>
      <c r="P14" s="211">
        <v>0</v>
      </c>
      <c r="Q14" s="211">
        <v>70000</v>
      </c>
      <c r="R14" s="211">
        <v>70000</v>
      </c>
      <c r="S14" s="211"/>
      <c r="T14" s="211">
        <v>70000</v>
      </c>
      <c r="U14" s="211">
        <v>70000</v>
      </c>
      <c r="V14" s="211">
        <v>70000</v>
      </c>
      <c r="W14" s="211">
        <v>70000</v>
      </c>
      <c r="X14" s="211"/>
      <c r="Y14" s="211">
        <v>70000</v>
      </c>
      <c r="Z14" s="211">
        <v>70000</v>
      </c>
      <c r="AA14" s="211">
        <v>70000</v>
      </c>
      <c r="AB14" s="211">
        <v>70000</v>
      </c>
      <c r="AC14" s="211"/>
      <c r="AD14" s="211">
        <v>70000</v>
      </c>
      <c r="AE14" s="211">
        <v>70000</v>
      </c>
      <c r="AF14" s="211">
        <v>70000</v>
      </c>
      <c r="AG14" s="211">
        <v>70000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x14ac:dyDescent="0.2">
      <c r="A15" s="214" t="s">
        <v>275</v>
      </c>
      <c r="B15" s="211">
        <v>0</v>
      </c>
      <c r="C15" s="211">
        <v>0</v>
      </c>
      <c r="D15" s="211">
        <v>0</v>
      </c>
      <c r="E15" s="211">
        <v>0</v>
      </c>
      <c r="F15" s="211">
        <v>0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 t="e">
        <v>#REF!</v>
      </c>
      <c r="O15" s="211">
        <v>0</v>
      </c>
      <c r="P15" s="211">
        <v>0</v>
      </c>
      <c r="Q15" s="211">
        <v>17500</v>
      </c>
      <c r="R15" s="211">
        <v>17500</v>
      </c>
      <c r="S15" s="211"/>
      <c r="T15" s="211">
        <v>17500</v>
      </c>
      <c r="U15" s="211">
        <v>17500</v>
      </c>
      <c r="V15" s="211">
        <v>17500</v>
      </c>
      <c r="W15" s="211">
        <v>17500</v>
      </c>
      <c r="X15" s="211"/>
      <c r="Y15" s="211">
        <v>30000</v>
      </c>
      <c r="Z15" s="211">
        <v>30000</v>
      </c>
      <c r="AA15" s="211">
        <v>30000</v>
      </c>
      <c r="AB15" s="211">
        <v>30000</v>
      </c>
      <c r="AC15" s="211"/>
      <c r="AD15" s="211">
        <v>30000</v>
      </c>
      <c r="AE15" s="211">
        <v>30000</v>
      </c>
      <c r="AF15" s="211">
        <v>30000</v>
      </c>
      <c r="AG15" s="211">
        <v>30000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x14ac:dyDescent="0.2">
      <c r="A16" s="214" t="s">
        <v>201</v>
      </c>
      <c r="B16" s="211">
        <v>10000</v>
      </c>
      <c r="C16" s="211">
        <v>10000</v>
      </c>
      <c r="D16" s="211">
        <v>10000</v>
      </c>
      <c r="E16" s="211">
        <v>10000</v>
      </c>
      <c r="F16" s="211">
        <v>10000</v>
      </c>
      <c r="G16" s="211">
        <v>10000</v>
      </c>
      <c r="H16" s="211">
        <v>10000</v>
      </c>
      <c r="I16" s="211">
        <v>10000</v>
      </c>
      <c r="J16" s="211">
        <v>10000</v>
      </c>
      <c r="K16" s="211">
        <v>10000</v>
      </c>
      <c r="L16" s="211">
        <v>10000</v>
      </c>
      <c r="M16" s="211">
        <v>10000</v>
      </c>
      <c r="N16" s="211">
        <v>10000</v>
      </c>
      <c r="O16" s="211">
        <v>10000</v>
      </c>
      <c r="P16" s="211">
        <v>10000</v>
      </c>
      <c r="Q16" s="211">
        <v>10000</v>
      </c>
      <c r="R16" s="211">
        <v>10000</v>
      </c>
      <c r="S16" s="211"/>
      <c r="T16" s="211">
        <v>10000</v>
      </c>
      <c r="U16" s="211">
        <v>10000</v>
      </c>
      <c r="V16" s="211">
        <v>10000</v>
      </c>
      <c r="W16" s="211">
        <v>10000</v>
      </c>
      <c r="X16" s="211"/>
      <c r="Y16" s="211">
        <v>10000</v>
      </c>
      <c r="Z16" s="211">
        <v>10000</v>
      </c>
      <c r="AA16" s="211">
        <v>10000</v>
      </c>
      <c r="AB16" s="211">
        <v>10000</v>
      </c>
      <c r="AC16" s="211"/>
      <c r="AD16" s="211">
        <v>20000</v>
      </c>
      <c r="AE16" s="211">
        <v>20000</v>
      </c>
      <c r="AF16" s="211">
        <v>20000</v>
      </c>
      <c r="AG16" s="211">
        <v>20000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x14ac:dyDescent="0.2">
      <c r="A17" s="54" t="s">
        <v>198</v>
      </c>
      <c r="B17" s="213">
        <v>10000</v>
      </c>
      <c r="C17" s="213">
        <v>10000</v>
      </c>
      <c r="D17" s="213">
        <v>10000</v>
      </c>
      <c r="E17" s="213">
        <v>10000</v>
      </c>
      <c r="F17" s="213">
        <v>10000</v>
      </c>
      <c r="G17" s="213">
        <v>10000</v>
      </c>
      <c r="H17" s="213">
        <v>10000</v>
      </c>
      <c r="I17" s="213">
        <v>10000</v>
      </c>
      <c r="J17" s="213">
        <v>10000</v>
      </c>
      <c r="K17" s="213">
        <v>10000</v>
      </c>
      <c r="L17" s="213">
        <v>10000</v>
      </c>
      <c r="M17" s="213">
        <v>10000</v>
      </c>
      <c r="N17" s="213" t="e">
        <v>#REF!</v>
      </c>
      <c r="O17" s="213">
        <v>10000</v>
      </c>
      <c r="P17" s="213">
        <v>10000</v>
      </c>
      <c r="Q17" s="213">
        <v>97500</v>
      </c>
      <c r="R17" s="213">
        <v>97500</v>
      </c>
      <c r="S17" s="213">
        <v>0</v>
      </c>
      <c r="T17" s="213">
        <v>97500</v>
      </c>
      <c r="U17" s="213">
        <v>97500</v>
      </c>
      <c r="V17" s="213">
        <v>97500</v>
      </c>
      <c r="W17" s="213">
        <v>97500</v>
      </c>
      <c r="X17" s="213"/>
      <c r="Y17" s="213">
        <v>110000</v>
      </c>
      <c r="Z17" s="213">
        <v>110000</v>
      </c>
      <c r="AA17" s="213">
        <v>110000</v>
      </c>
      <c r="AB17" s="213">
        <v>110000</v>
      </c>
      <c r="AC17" s="213"/>
      <c r="AD17" s="213">
        <v>120000</v>
      </c>
      <c r="AE17" s="213">
        <v>120000</v>
      </c>
      <c r="AF17" s="213">
        <v>120000</v>
      </c>
      <c r="AG17" s="213">
        <v>120000</v>
      </c>
      <c r="AH17" s="213">
        <v>0</v>
      </c>
      <c r="AI17" s="213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x14ac:dyDescent="0.2">
      <c r="A18" s="54" t="s">
        <v>199</v>
      </c>
      <c r="B18" s="211">
        <v>277.77777777777777</v>
      </c>
      <c r="C18" s="211">
        <v>555.55555555555554</v>
      </c>
      <c r="D18" s="211">
        <v>833.33333333333326</v>
      </c>
      <c r="E18" s="211">
        <v>1111.1111111111111</v>
      </c>
      <c r="F18" s="211">
        <v>1388.8888888888889</v>
      </c>
      <c r="G18" s="211">
        <v>1666.6666666666667</v>
      </c>
      <c r="H18" s="211">
        <v>1944.4444444444446</v>
      </c>
      <c r="I18" s="211">
        <v>2222.2222222222222</v>
      </c>
      <c r="J18" s="211">
        <v>2500</v>
      </c>
      <c r="K18" s="211">
        <v>2777.7777777777778</v>
      </c>
      <c r="L18" s="211">
        <v>3055.5555555555557</v>
      </c>
      <c r="M18" s="211">
        <v>3333.3333333333335</v>
      </c>
      <c r="N18" s="211"/>
      <c r="O18" s="211">
        <v>4166.666666666667</v>
      </c>
      <c r="P18" s="211">
        <v>5000</v>
      </c>
      <c r="Q18" s="211">
        <v>7222.2222222222217</v>
      </c>
      <c r="R18" s="211">
        <v>9722.2222222222226</v>
      </c>
      <c r="S18" s="211"/>
      <c r="T18" s="211">
        <v>12222.222222222223</v>
      </c>
      <c r="U18" s="211">
        <v>14722.222222222223</v>
      </c>
      <c r="V18" s="211">
        <v>17222.222222222223</v>
      </c>
      <c r="W18" s="211">
        <v>19722.222222222223</v>
      </c>
      <c r="X18" s="211"/>
      <c r="Y18" s="211">
        <v>22222.222222222223</v>
      </c>
      <c r="Z18" s="211">
        <v>24722.222222222223</v>
      </c>
      <c r="AA18" s="211">
        <v>27222.222222222223</v>
      </c>
      <c r="AB18" s="211">
        <v>29722.222222222223</v>
      </c>
      <c r="AC18" s="211"/>
      <c r="AD18" s="211">
        <v>32777.777777777781</v>
      </c>
      <c r="AE18" s="211">
        <v>36111.111111111117</v>
      </c>
      <c r="AF18" s="211">
        <v>39444.444444444453</v>
      </c>
      <c r="AG18" s="211">
        <v>42777.777777777788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24" customFormat="1" x14ac:dyDescent="0.2">
      <c r="A19" s="42" t="s">
        <v>200</v>
      </c>
      <c r="B19" s="213">
        <v>9722.2222222222226</v>
      </c>
      <c r="C19" s="213">
        <v>9444.4444444444453</v>
      </c>
      <c r="D19" s="213">
        <v>9166.6666666666661</v>
      </c>
      <c r="E19" s="213">
        <v>8888.8888888888887</v>
      </c>
      <c r="F19" s="213">
        <v>8611.1111111111113</v>
      </c>
      <c r="G19" s="213">
        <v>8333.3333333333339</v>
      </c>
      <c r="H19" s="213">
        <v>8055.5555555555557</v>
      </c>
      <c r="I19" s="213">
        <v>7777.7777777777774</v>
      </c>
      <c r="J19" s="213">
        <v>7500</v>
      </c>
      <c r="K19" s="213">
        <v>7222.2222222222226</v>
      </c>
      <c r="L19" s="213">
        <v>6944.4444444444443</v>
      </c>
      <c r="M19" s="213">
        <v>6666.6666666666661</v>
      </c>
      <c r="N19" s="213"/>
      <c r="O19" s="213">
        <v>5833.333333333333</v>
      </c>
      <c r="P19" s="213">
        <v>5000</v>
      </c>
      <c r="Q19" s="213">
        <v>90277.777777777781</v>
      </c>
      <c r="R19" s="213">
        <v>87777.777777777781</v>
      </c>
      <c r="S19" s="213"/>
      <c r="T19" s="213">
        <v>85277.777777777781</v>
      </c>
      <c r="U19" s="213">
        <v>82777.777777777781</v>
      </c>
      <c r="V19" s="213">
        <v>80277.777777777781</v>
      </c>
      <c r="W19" s="213">
        <v>77777.777777777781</v>
      </c>
      <c r="X19" s="213"/>
      <c r="Y19" s="213">
        <v>87777.777777777781</v>
      </c>
      <c r="Z19" s="213">
        <v>85277.777777777781</v>
      </c>
      <c r="AA19" s="213">
        <v>82777.777777777781</v>
      </c>
      <c r="AB19" s="213">
        <v>80277.777777777781</v>
      </c>
      <c r="AC19" s="213"/>
      <c r="AD19" s="213">
        <v>87222.222222222219</v>
      </c>
      <c r="AE19" s="213">
        <v>83888.888888888876</v>
      </c>
      <c r="AF19" s="213">
        <v>80555.555555555547</v>
      </c>
      <c r="AG19" s="213">
        <v>77222.222222222219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</row>
    <row r="20" spans="1:44" ht="10.5" customHeight="1" x14ac:dyDescent="0.2"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265" customFormat="1" ht="15" customHeight="1" x14ac:dyDescent="0.2">
      <c r="A21" s="232" t="s">
        <v>15</v>
      </c>
      <c r="B21" s="267">
        <v>734138.39474379085</v>
      </c>
      <c r="C21" s="267">
        <v>688549.5686186013</v>
      </c>
      <c r="D21" s="267">
        <v>653866.39375446748</v>
      </c>
      <c r="E21" s="267">
        <v>614074.93122483359</v>
      </c>
      <c r="F21" s="267">
        <v>569346.92365438712</v>
      </c>
      <c r="G21" s="267">
        <v>539375.51865768165</v>
      </c>
      <c r="H21" s="267">
        <v>511377.96212787268</v>
      </c>
      <c r="I21" s="267">
        <v>479098.63350344531</v>
      </c>
      <c r="J21" s="267">
        <v>442812.46681262698</v>
      </c>
      <c r="K21" s="267">
        <v>422328.80695115426</v>
      </c>
      <c r="L21" s="267">
        <v>404995.75704104739</v>
      </c>
      <c r="M21" s="267">
        <v>384705.07994258439</v>
      </c>
      <c r="N21" s="267"/>
      <c r="O21" s="267">
        <v>369822.71888103866</v>
      </c>
      <c r="P21" s="267">
        <v>396250.12822605739</v>
      </c>
      <c r="Q21" s="267">
        <v>2713949.3219111906</v>
      </c>
      <c r="R21" s="267">
        <v>2589842.3624604028</v>
      </c>
      <c r="S21" s="267"/>
      <c r="T21" s="267">
        <v>2559519.9583082832</v>
      </c>
      <c r="U21" s="267">
        <v>2663350.4582728236</v>
      </c>
      <c r="V21" s="267">
        <v>2939903.2146491436</v>
      </c>
      <c r="W21" s="267">
        <v>3464982.6636772431</v>
      </c>
      <c r="X21" s="267"/>
      <c r="Y21" s="267">
        <v>3911075.34602236</v>
      </c>
      <c r="Z21" s="267">
        <v>4593532.2144652791</v>
      </c>
      <c r="AA21" s="267">
        <v>5559552.5473872703</v>
      </c>
      <c r="AB21" s="267">
        <v>6893689.0929701254</v>
      </c>
      <c r="AC21" s="267"/>
      <c r="AD21" s="267">
        <v>8795620.3252887353</v>
      </c>
      <c r="AE21" s="267">
        <v>11167339.309258705</v>
      </c>
      <c r="AF21" s="267">
        <v>14180115.494785847</v>
      </c>
      <c r="AG21" s="267">
        <v>18011405.76819811</v>
      </c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</row>
    <row r="22" spans="1:44" ht="11.25" customHeight="1" x14ac:dyDescent="0.2"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ht="15" customHeight="1" x14ac:dyDescent="0.2">
      <c r="A23" s="42" t="s">
        <v>315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x14ac:dyDescent="0.2">
      <c r="A24" s="42" t="s">
        <v>16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</row>
    <row r="25" spans="1:44" s="44" customFormat="1" x14ac:dyDescent="0.2">
      <c r="A25" s="44" t="s">
        <v>20</v>
      </c>
      <c r="B25" s="212">
        <v>21895.420983333337</v>
      </c>
      <c r="C25" s="212">
        <v>12236.291501333333</v>
      </c>
      <c r="D25" s="212">
        <v>12244.750614826668</v>
      </c>
      <c r="E25" s="212">
        <v>25254.245267272538</v>
      </c>
      <c r="F25" s="212">
        <v>12264.90317235857</v>
      </c>
      <c r="G25" s="212">
        <v>12276.867910943465</v>
      </c>
      <c r="H25" s="212">
        <v>12290.300916798144</v>
      </c>
      <c r="I25" s="212">
        <v>25305.383712657858</v>
      </c>
      <c r="J25" s="212">
        <v>12322.320428364212</v>
      </c>
      <c r="K25" s="212">
        <v>12341.340636939438</v>
      </c>
      <c r="L25" s="212">
        <v>12362.702549021358</v>
      </c>
      <c r="M25" s="212">
        <v>25386.696611265019</v>
      </c>
      <c r="N25" s="212"/>
      <c r="O25" s="211">
        <v>13705.74073620902</v>
      </c>
      <c r="P25" s="211">
        <v>13840.745497780277</v>
      </c>
      <c r="Q25" s="211">
        <v>45208.319870078019</v>
      </c>
      <c r="R25" s="211">
        <v>58514.105402089765</v>
      </c>
      <c r="S25" s="211"/>
      <c r="T25" s="211">
        <v>64087.906869604361</v>
      </c>
      <c r="U25" s="211">
        <v>64439.248414320246</v>
      </c>
      <c r="V25" s="211">
        <v>64848.118500081851</v>
      </c>
      <c r="W25" s="211">
        <v>78394.000519559107</v>
      </c>
      <c r="X25" s="211"/>
      <c r="Y25" s="211">
        <v>134790.59495027552</v>
      </c>
      <c r="Z25" s="211">
        <v>135420.4064747286</v>
      </c>
      <c r="AA25" s="211">
        <v>136134.57482200558</v>
      </c>
      <c r="AB25" s="211">
        <v>150041.65255740614</v>
      </c>
      <c r="AC25" s="211"/>
      <c r="AD25" s="211">
        <v>173749.84842280752</v>
      </c>
      <c r="AE25" s="211">
        <v>174919.27809966155</v>
      </c>
      <c r="AF25" s="211">
        <v>176378.44417642136</v>
      </c>
      <c r="AG25" s="211">
        <v>191155.05819626959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x14ac:dyDescent="0.2">
      <c r="A26" s="54" t="s">
        <v>96</v>
      </c>
      <c r="B26" s="212">
        <v>13775</v>
      </c>
      <c r="C26" s="212">
        <v>13775</v>
      </c>
      <c r="D26" s="212">
        <v>13775</v>
      </c>
      <c r="E26" s="212">
        <v>13775</v>
      </c>
      <c r="F26" s="212">
        <v>13775</v>
      </c>
      <c r="G26" s="212">
        <v>13775</v>
      </c>
      <c r="H26" s="212">
        <v>13775</v>
      </c>
      <c r="I26" s="212">
        <v>13775</v>
      </c>
      <c r="J26" s="212">
        <v>13775</v>
      </c>
      <c r="K26" s="212">
        <v>13775</v>
      </c>
      <c r="L26" s="212">
        <v>13775</v>
      </c>
      <c r="M26" s="212">
        <v>13775</v>
      </c>
      <c r="N26" s="212"/>
      <c r="O26" s="211">
        <v>13931.75</v>
      </c>
      <c r="P26" s="211">
        <v>13931.75</v>
      </c>
      <c r="Q26" s="211">
        <v>42600.375</v>
      </c>
      <c r="R26" s="211">
        <v>42600.375</v>
      </c>
      <c r="S26" s="211"/>
      <c r="T26" s="211">
        <v>60370.956249999996</v>
      </c>
      <c r="U26" s="211">
        <v>60370.956249999996</v>
      </c>
      <c r="V26" s="211">
        <v>60370.956249999996</v>
      </c>
      <c r="W26" s="211">
        <v>60370.956249999996</v>
      </c>
      <c r="X26" s="211"/>
      <c r="Y26" s="211">
        <v>75280.422500000001</v>
      </c>
      <c r="Z26" s="211">
        <v>75280.422500000001</v>
      </c>
      <c r="AA26" s="211">
        <v>75280.422500000001</v>
      </c>
      <c r="AB26" s="211">
        <v>75280.422500000001</v>
      </c>
      <c r="AC26" s="211"/>
      <c r="AD26" s="211">
        <v>79856.947393750001</v>
      </c>
      <c r="AE26" s="211">
        <v>79856.947393750001</v>
      </c>
      <c r="AF26" s="211">
        <v>79856.947393750001</v>
      </c>
      <c r="AG26" s="211">
        <v>79856.947393750001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x14ac:dyDescent="0.2">
      <c r="A27" s="54" t="s">
        <v>182</v>
      </c>
      <c r="B27" s="212">
        <v>0</v>
      </c>
      <c r="C27" s="212">
        <v>0</v>
      </c>
      <c r="D27" s="212">
        <v>0</v>
      </c>
      <c r="E27" s="212"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2">
        <v>0</v>
      </c>
      <c r="R27" s="212">
        <v>0</v>
      </c>
      <c r="S27" s="212"/>
      <c r="T27" s="212">
        <v>0</v>
      </c>
      <c r="U27" s="212">
        <v>0</v>
      </c>
      <c r="V27" s="212">
        <v>0</v>
      </c>
      <c r="W27" s="212">
        <v>0</v>
      </c>
      <c r="X27" s="212"/>
      <c r="Y27" s="212">
        <v>0</v>
      </c>
      <c r="Z27" s="212">
        <v>0</v>
      </c>
      <c r="AA27" s="212">
        <v>0</v>
      </c>
      <c r="AB27" s="212">
        <v>0</v>
      </c>
      <c r="AC27" s="212"/>
      <c r="AD27" s="212">
        <v>0</v>
      </c>
      <c r="AE27" s="212">
        <v>0</v>
      </c>
      <c r="AF27" s="212">
        <v>0</v>
      </c>
      <c r="AG27" s="212">
        <v>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x14ac:dyDescent="0.2">
      <c r="A28" s="54" t="s">
        <v>183</v>
      </c>
      <c r="B28" s="212">
        <v>0</v>
      </c>
      <c r="C28" s="212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/>
      <c r="O28" s="212">
        <v>0</v>
      </c>
      <c r="P28" s="212">
        <v>0</v>
      </c>
      <c r="Q28" s="212">
        <v>0</v>
      </c>
      <c r="R28" s="212">
        <v>0</v>
      </c>
      <c r="S28" s="212"/>
      <c r="T28" s="212">
        <v>0</v>
      </c>
      <c r="U28" s="212">
        <v>0</v>
      </c>
      <c r="V28" s="212">
        <v>0</v>
      </c>
      <c r="W28" s="212">
        <v>0</v>
      </c>
      <c r="X28" s="212"/>
      <c r="Y28" s="212">
        <v>0</v>
      </c>
      <c r="Z28" s="212">
        <v>0</v>
      </c>
      <c r="AA28" s="212">
        <v>0</v>
      </c>
      <c r="AB28" s="212">
        <v>0</v>
      </c>
      <c r="AC28" s="212"/>
      <c r="AD28" s="212">
        <v>0</v>
      </c>
      <c r="AE28" s="212">
        <v>0</v>
      </c>
      <c r="AF28" s="212">
        <v>0</v>
      </c>
      <c r="AG28" s="212">
        <v>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</row>
    <row r="29" spans="1:44" s="24" customFormat="1" x14ac:dyDescent="0.2">
      <c r="A29" s="42" t="s">
        <v>17</v>
      </c>
      <c r="B29" s="213">
        <v>35670.420983333337</v>
      </c>
      <c r="C29" s="213">
        <v>26011.291501333333</v>
      </c>
      <c r="D29" s="213">
        <v>26019.750614826669</v>
      </c>
      <c r="E29" s="213">
        <v>39029.245267272534</v>
      </c>
      <c r="F29" s="213">
        <v>26039.903172358572</v>
      </c>
      <c r="G29" s="213">
        <v>26051.867910943467</v>
      </c>
      <c r="H29" s="213">
        <v>26065.300916798144</v>
      </c>
      <c r="I29" s="213">
        <v>39080.383712657858</v>
      </c>
      <c r="J29" s="213">
        <v>26097.320428364212</v>
      </c>
      <c r="K29" s="213">
        <v>26116.340636939436</v>
      </c>
      <c r="L29" s="213">
        <v>26137.702549021356</v>
      </c>
      <c r="M29" s="213">
        <v>39161.696611265019</v>
      </c>
      <c r="N29" s="213">
        <v>0</v>
      </c>
      <c r="O29" s="213">
        <v>27637.49073620902</v>
      </c>
      <c r="P29" s="213">
        <v>27772.495497780277</v>
      </c>
      <c r="Q29" s="213">
        <v>87808.694870078019</v>
      </c>
      <c r="R29" s="213">
        <v>101114.48040208977</v>
      </c>
      <c r="S29" s="213"/>
      <c r="T29" s="213">
        <v>124458.86311960436</v>
      </c>
      <c r="U29" s="213">
        <v>124810.20466432025</v>
      </c>
      <c r="V29" s="213">
        <v>125219.07475008184</v>
      </c>
      <c r="W29" s="213">
        <v>138764.9567695591</v>
      </c>
      <c r="X29" s="213"/>
      <c r="Y29" s="213">
        <v>210071.01745027554</v>
      </c>
      <c r="Z29" s="213">
        <v>210700.82897472859</v>
      </c>
      <c r="AA29" s="213">
        <v>211414.99732200557</v>
      </c>
      <c r="AB29" s="213">
        <v>225322.07505740615</v>
      </c>
      <c r="AC29" s="213"/>
      <c r="AD29" s="213">
        <v>253606.79581655754</v>
      </c>
      <c r="AE29" s="213">
        <v>254776.22549341153</v>
      </c>
      <c r="AF29" s="213">
        <v>256235.39157017134</v>
      </c>
      <c r="AG29" s="213">
        <v>271012.00559001957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</row>
    <row r="30" spans="1:44" x14ac:dyDescent="0.2"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</row>
    <row r="31" spans="1:44" x14ac:dyDescent="0.2">
      <c r="A31" s="42" t="s">
        <v>320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</row>
    <row r="32" spans="1:44" x14ac:dyDescent="0.2">
      <c r="A32" s="54" t="s">
        <v>313</v>
      </c>
      <c r="B32" s="212">
        <v>0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/>
      <c r="O32" s="212">
        <v>0</v>
      </c>
      <c r="P32" s="212">
        <v>0</v>
      </c>
      <c r="Q32" s="212">
        <v>0</v>
      </c>
      <c r="R32" s="212">
        <v>0</v>
      </c>
      <c r="S32" s="212"/>
      <c r="T32" s="212">
        <v>0</v>
      </c>
      <c r="U32" s="212">
        <v>0</v>
      </c>
      <c r="V32" s="212">
        <v>0</v>
      </c>
      <c r="W32" s="212">
        <v>0</v>
      </c>
      <c r="X32" s="212"/>
      <c r="Y32" s="212">
        <v>0</v>
      </c>
      <c r="Z32" s="212">
        <v>0</v>
      </c>
      <c r="AA32" s="212">
        <v>0</v>
      </c>
      <c r="AB32" s="212">
        <v>0</v>
      </c>
      <c r="AC32" s="212"/>
      <c r="AD32" s="212">
        <v>0</v>
      </c>
      <c r="AE32" s="212">
        <v>0</v>
      </c>
      <c r="AF32" s="212">
        <v>0</v>
      </c>
      <c r="AG32" s="212">
        <v>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</row>
    <row r="33" spans="1:44" s="24" customFormat="1" x14ac:dyDescent="0.2">
      <c r="A33" s="42" t="s">
        <v>18</v>
      </c>
      <c r="B33" s="213">
        <v>0</v>
      </c>
      <c r="C33" s="213">
        <v>0</v>
      </c>
      <c r="D33" s="213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/>
      <c r="O33" s="213">
        <v>0</v>
      </c>
      <c r="P33" s="213">
        <v>0</v>
      </c>
      <c r="Q33" s="213">
        <v>0</v>
      </c>
      <c r="R33" s="213">
        <v>0</v>
      </c>
      <c r="S33" s="213"/>
      <c r="T33" s="213">
        <v>0</v>
      </c>
      <c r="U33" s="213">
        <v>0</v>
      </c>
      <c r="V33" s="213">
        <v>0</v>
      </c>
      <c r="W33" s="213">
        <v>0</v>
      </c>
      <c r="X33" s="213"/>
      <c r="Y33" s="213">
        <v>0</v>
      </c>
      <c r="Z33" s="213">
        <v>0</v>
      </c>
      <c r="AA33" s="213">
        <v>0</v>
      </c>
      <c r="AB33" s="213">
        <v>0</v>
      </c>
      <c r="AC33" s="213"/>
      <c r="AD33" s="213">
        <v>0</v>
      </c>
      <c r="AE33" s="213">
        <v>0</v>
      </c>
      <c r="AF33" s="213">
        <v>0</v>
      </c>
      <c r="AG33" s="213">
        <v>0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</row>
    <row r="34" spans="1:44" x14ac:dyDescent="0.2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</row>
    <row r="35" spans="1:44" s="330" customFormat="1" x14ac:dyDescent="0.2">
      <c r="A35" s="484" t="s">
        <v>19</v>
      </c>
      <c r="B35" s="319">
        <v>35670.420983333337</v>
      </c>
      <c r="C35" s="319">
        <v>26011.291501333333</v>
      </c>
      <c r="D35" s="319">
        <v>26019.750614826669</v>
      </c>
      <c r="E35" s="319">
        <v>39029.245267272534</v>
      </c>
      <c r="F35" s="319">
        <v>26039.903172358572</v>
      </c>
      <c r="G35" s="319">
        <v>26051.867910943467</v>
      </c>
      <c r="H35" s="319">
        <v>26065.300916798144</v>
      </c>
      <c r="I35" s="319">
        <v>39080.383712657858</v>
      </c>
      <c r="J35" s="319">
        <v>26097.320428364212</v>
      </c>
      <c r="K35" s="319">
        <v>26116.340636939436</v>
      </c>
      <c r="L35" s="319">
        <v>26137.702549021356</v>
      </c>
      <c r="M35" s="319">
        <v>39161.696611265019</v>
      </c>
      <c r="N35" s="319"/>
      <c r="O35" s="319">
        <v>27637.49073620902</v>
      </c>
      <c r="P35" s="319">
        <v>27772.495497780277</v>
      </c>
      <c r="Q35" s="319">
        <v>87808.694870078019</v>
      </c>
      <c r="R35" s="319">
        <v>101114.48040208977</v>
      </c>
      <c r="S35" s="319"/>
      <c r="T35" s="319">
        <v>124458.86311960436</v>
      </c>
      <c r="U35" s="319">
        <v>124810.20466432025</v>
      </c>
      <c r="V35" s="319">
        <v>125219.07475008184</v>
      </c>
      <c r="W35" s="319">
        <v>138764.9567695591</v>
      </c>
      <c r="X35" s="319"/>
      <c r="Y35" s="319">
        <v>210071.01745027554</v>
      </c>
      <c r="Z35" s="319">
        <v>210700.82897472859</v>
      </c>
      <c r="AA35" s="319">
        <v>211414.99732200557</v>
      </c>
      <c r="AB35" s="319">
        <v>225322.07505740615</v>
      </c>
      <c r="AC35" s="319"/>
      <c r="AD35" s="319">
        <v>253606.79581655754</v>
      </c>
      <c r="AE35" s="319">
        <v>254776.22549341153</v>
      </c>
      <c r="AF35" s="319">
        <v>256235.39157017134</v>
      </c>
      <c r="AG35" s="319">
        <v>271012.00559001957</v>
      </c>
      <c r="AH35" s="319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</row>
    <row r="36" spans="1:44" x14ac:dyDescent="0.2"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</row>
    <row r="37" spans="1:44" x14ac:dyDescent="0.2">
      <c r="A37" s="42" t="s">
        <v>316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</row>
    <row r="38" spans="1:44" x14ac:dyDescent="0.2">
      <c r="A38" s="54" t="s">
        <v>186</v>
      </c>
      <c r="B38" s="211">
        <v>750000</v>
      </c>
      <c r="C38" s="211">
        <v>750000</v>
      </c>
      <c r="D38" s="211">
        <v>750000</v>
      </c>
      <c r="E38" s="211">
        <v>750000</v>
      </c>
      <c r="F38" s="211">
        <v>750000</v>
      </c>
      <c r="G38" s="212">
        <v>750000</v>
      </c>
      <c r="H38" s="212">
        <v>750000</v>
      </c>
      <c r="I38" s="212">
        <v>750000</v>
      </c>
      <c r="J38" s="212">
        <v>750000</v>
      </c>
      <c r="K38" s="212">
        <v>750000</v>
      </c>
      <c r="L38" s="212">
        <v>750000</v>
      </c>
      <c r="M38" s="212">
        <v>750000</v>
      </c>
      <c r="N38" s="212"/>
      <c r="O38" s="212">
        <v>750000</v>
      </c>
      <c r="P38" s="212">
        <v>750000</v>
      </c>
      <c r="Q38" s="212">
        <v>3250000</v>
      </c>
      <c r="R38" s="212">
        <v>3250000</v>
      </c>
      <c r="S38" s="212"/>
      <c r="T38" s="212">
        <v>3250000</v>
      </c>
      <c r="U38" s="212">
        <v>3250000</v>
      </c>
      <c r="V38" s="212">
        <v>3250000</v>
      </c>
      <c r="W38" s="212">
        <v>3250000</v>
      </c>
      <c r="X38" s="212"/>
      <c r="Y38" s="212">
        <v>3250000</v>
      </c>
      <c r="Z38" s="212">
        <v>3250000</v>
      </c>
      <c r="AA38" s="212">
        <v>3250000</v>
      </c>
      <c r="AB38" s="212">
        <v>3250000</v>
      </c>
      <c r="AC38" s="212"/>
      <c r="AD38" s="212">
        <v>3250000</v>
      </c>
      <c r="AE38" s="212">
        <v>3250000</v>
      </c>
      <c r="AF38" s="212">
        <v>3250000</v>
      </c>
      <c r="AG38" s="212">
        <v>3250000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</row>
    <row r="39" spans="1:44" s="192" customFormat="1" x14ac:dyDescent="0.2">
      <c r="A39" s="216" t="s">
        <v>187</v>
      </c>
      <c r="B39" s="191">
        <v>-51532.026239542494</v>
      </c>
      <c r="C39" s="191">
        <v>-87461.72288273205</v>
      </c>
      <c r="D39" s="191">
        <v>-122153.35686035924</v>
      </c>
      <c r="E39" s="191">
        <v>-174954.31404243896</v>
      </c>
      <c r="F39" s="191">
        <v>-206692.97951797137</v>
      </c>
      <c r="G39" s="191">
        <v>-236676.3492532619</v>
      </c>
      <c r="H39" s="191">
        <v>-264687.33878892538</v>
      </c>
      <c r="I39" s="191">
        <v>-309981.75020921259</v>
      </c>
      <c r="J39" s="191">
        <v>-333284.85361573723</v>
      </c>
      <c r="K39" s="191">
        <v>-353787.53368578525</v>
      </c>
      <c r="L39" s="191">
        <v>-371141.94550797401</v>
      </c>
      <c r="M39" s="191">
        <v>-404456.61666868068</v>
      </c>
      <c r="N39" s="191"/>
      <c r="O39" s="191">
        <v>-407814.77185517031</v>
      </c>
      <c r="P39" s="191">
        <v>-381522.36727172293</v>
      </c>
      <c r="Q39" s="191">
        <v>-623859.37295888748</v>
      </c>
      <c r="R39" s="191">
        <v>-761272.11794168712</v>
      </c>
      <c r="S39" s="191"/>
      <c r="T39" s="191">
        <v>-814938.90481132152</v>
      </c>
      <c r="U39" s="191">
        <v>-711459.74639149639</v>
      </c>
      <c r="V39" s="191">
        <v>-435315.86010093812</v>
      </c>
      <c r="W39" s="191">
        <v>76217.706907684333</v>
      </c>
      <c r="X39" s="191"/>
      <c r="Y39" s="191">
        <v>451004.32857208455</v>
      </c>
      <c r="Z39" s="191">
        <v>1132831.3854905507</v>
      </c>
      <c r="AA39" s="191">
        <v>2098137.5500652641</v>
      </c>
      <c r="AB39" s="191">
        <v>3418367.0179127199</v>
      </c>
      <c r="AD39" s="191">
        <v>5292013.5294721778</v>
      </c>
      <c r="AE39" s="191">
        <v>7662563.0837652944</v>
      </c>
      <c r="AF39" s="191">
        <v>10673880.103215676</v>
      </c>
      <c r="AG39" s="191">
        <v>14490393.76260809</v>
      </c>
    </row>
    <row r="40" spans="1:44" s="486" customFormat="1" x14ac:dyDescent="0.2">
      <c r="A40" s="485" t="s">
        <v>142</v>
      </c>
      <c r="B40" s="320">
        <v>698467.97376045748</v>
      </c>
      <c r="C40" s="320">
        <v>662538.27711726795</v>
      </c>
      <c r="D40" s="320">
        <v>627846.6431396408</v>
      </c>
      <c r="E40" s="320">
        <v>575045.68595756101</v>
      </c>
      <c r="F40" s="320">
        <v>543307.0204820286</v>
      </c>
      <c r="G40" s="320">
        <v>513323.65074673807</v>
      </c>
      <c r="H40" s="320">
        <v>485312.66121107462</v>
      </c>
      <c r="I40" s="320">
        <v>440018.24979078741</v>
      </c>
      <c r="J40" s="320">
        <v>416715.14638426277</v>
      </c>
      <c r="K40" s="320">
        <v>396212.46631421475</v>
      </c>
      <c r="L40" s="320">
        <v>378858.05449202599</v>
      </c>
      <c r="M40" s="320">
        <v>345543.38333131932</v>
      </c>
      <c r="N40" s="320"/>
      <c r="O40" s="320">
        <v>342185.22814482969</v>
      </c>
      <c r="P40" s="320">
        <v>368477.63272827707</v>
      </c>
      <c r="Q40" s="320">
        <v>2626140.6270411126</v>
      </c>
      <c r="R40" s="320">
        <v>2488727.8820583131</v>
      </c>
      <c r="S40" s="320"/>
      <c r="T40" s="320">
        <v>2435061.0951886782</v>
      </c>
      <c r="U40" s="320">
        <v>2538540.2536085034</v>
      </c>
      <c r="V40" s="320">
        <v>2814684.139899062</v>
      </c>
      <c r="W40" s="320">
        <v>3326217.7069076844</v>
      </c>
      <c r="X40" s="320"/>
      <c r="Y40" s="320">
        <v>3701004.3285720847</v>
      </c>
      <c r="Z40" s="320">
        <v>4382831.3854905507</v>
      </c>
      <c r="AA40" s="320">
        <v>5348137.5500652641</v>
      </c>
      <c r="AB40" s="320">
        <v>6668367.0179127194</v>
      </c>
      <c r="AC40" s="320"/>
      <c r="AD40" s="320">
        <v>8542013.5294721778</v>
      </c>
      <c r="AE40" s="320">
        <v>10912563.083765294</v>
      </c>
      <c r="AF40" s="320">
        <v>13923880.103215676</v>
      </c>
      <c r="AG40" s="320">
        <v>17740393.762608089</v>
      </c>
      <c r="AH40" s="320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</row>
    <row r="41" spans="1:44" x14ac:dyDescent="0.2"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</row>
    <row r="42" spans="1:44" s="265" customFormat="1" x14ac:dyDescent="0.2">
      <c r="A42" s="232" t="s">
        <v>317</v>
      </c>
      <c r="B42" s="267">
        <v>734138.39474379085</v>
      </c>
      <c r="C42" s="267">
        <v>688549.5686186013</v>
      </c>
      <c r="D42" s="267">
        <v>653866.39375446748</v>
      </c>
      <c r="E42" s="267">
        <v>614074.93122483359</v>
      </c>
      <c r="F42" s="267">
        <v>569346.92365438712</v>
      </c>
      <c r="G42" s="267">
        <v>539375.51865768153</v>
      </c>
      <c r="H42" s="267">
        <v>511377.96212787274</v>
      </c>
      <c r="I42" s="267">
        <v>479098.63350344525</v>
      </c>
      <c r="J42" s="267">
        <v>442812.46681262698</v>
      </c>
      <c r="K42" s="267">
        <v>422328.8069511542</v>
      </c>
      <c r="L42" s="267">
        <v>404995.75704104733</v>
      </c>
      <c r="M42" s="267">
        <v>384705.07994258433</v>
      </c>
      <c r="N42" s="267"/>
      <c r="O42" s="267">
        <v>369822.71888103872</v>
      </c>
      <c r="P42" s="267">
        <v>396250.12822605734</v>
      </c>
      <c r="Q42" s="267">
        <v>2713949.3219111906</v>
      </c>
      <c r="R42" s="267">
        <v>2589842.3624604028</v>
      </c>
      <c r="S42" s="267"/>
      <c r="T42" s="267">
        <v>2559519.9583082828</v>
      </c>
      <c r="U42" s="267">
        <v>2663350.4582728236</v>
      </c>
      <c r="V42" s="267">
        <v>2939903.2146491436</v>
      </c>
      <c r="W42" s="267">
        <v>3464982.6636772435</v>
      </c>
      <c r="X42" s="267"/>
      <c r="Y42" s="267">
        <v>3911075.34602236</v>
      </c>
      <c r="Z42" s="267">
        <v>4593532.2144652791</v>
      </c>
      <c r="AA42" s="267">
        <v>5559552.5473872693</v>
      </c>
      <c r="AB42" s="267">
        <v>6893689.0929701254</v>
      </c>
      <c r="AC42" s="267"/>
      <c r="AD42" s="267">
        <v>8795620.3252887353</v>
      </c>
      <c r="AE42" s="267">
        <v>11167339.309258707</v>
      </c>
      <c r="AF42" s="267">
        <v>14180115.494785847</v>
      </c>
      <c r="AG42" s="267">
        <v>18011405.768198106</v>
      </c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</row>
    <row r="43" spans="1:44" x14ac:dyDescent="0.2">
      <c r="A43" s="5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44" x14ac:dyDescent="0.2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T44" s="31"/>
      <c r="U44" s="31"/>
      <c r="V44" s="31"/>
      <c r="W44" s="31"/>
      <c r="Y44" s="31"/>
      <c r="Z44" s="31"/>
      <c r="AA44" s="31"/>
      <c r="AB44" s="31"/>
      <c r="AD44" s="31"/>
      <c r="AE44" s="31"/>
      <c r="AF44" s="31"/>
      <c r="AG44" s="31"/>
    </row>
    <row r="45" spans="1:44" x14ac:dyDescent="0.2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1"/>
      <c r="O45" s="35"/>
      <c r="P45" s="35"/>
      <c r="Q45" s="35"/>
      <c r="R45" s="35"/>
      <c r="T45" s="35"/>
      <c r="U45" s="35"/>
      <c r="V45" s="35"/>
      <c r="W45" s="35"/>
      <c r="Y45" s="35"/>
      <c r="Z45" s="35"/>
      <c r="AA45" s="35"/>
      <c r="AB45" s="35"/>
      <c r="AC45" s="217"/>
      <c r="AD45" s="35"/>
      <c r="AE45" s="35"/>
      <c r="AF45" s="35"/>
      <c r="AG45" s="35"/>
    </row>
    <row r="46" spans="1:44" x14ac:dyDescent="0.2">
      <c r="A46" s="24"/>
    </row>
    <row r="48" spans="1:44" x14ac:dyDescent="0.2"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</row>
    <row r="49" spans="2:33" x14ac:dyDescent="0.2"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</row>
    <row r="50" spans="2:33" x14ac:dyDescent="0.2">
      <c r="P50" s="44"/>
      <c r="Q50" s="44"/>
      <c r="R50" s="44"/>
      <c r="T50" s="44"/>
      <c r="U50" s="44"/>
      <c r="V50" s="44"/>
      <c r="W50" s="44"/>
    </row>
    <row r="51" spans="2:33" ht="17.25" customHeight="1" x14ac:dyDescent="0.25">
      <c r="D51" s="218"/>
      <c r="E51" s="218"/>
      <c r="F51" s="218"/>
      <c r="G51" s="218"/>
    </row>
    <row r="52" spans="2:33" x14ac:dyDescent="0.2">
      <c r="D52" s="219"/>
      <c r="E52" s="219"/>
      <c r="F52" s="219"/>
      <c r="G52" s="219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</row>
    <row r="53" spans="2:33" x14ac:dyDescent="0.2">
      <c r="D53" s="220"/>
      <c r="E53" s="220"/>
      <c r="F53" s="220"/>
      <c r="G53" s="220"/>
    </row>
    <row r="54" spans="2:33" ht="15.75" x14ac:dyDescent="0.25">
      <c r="B54" s="221"/>
      <c r="D54" s="30"/>
      <c r="E54" s="209"/>
    </row>
    <row r="55" spans="2:33" x14ac:dyDescent="0.2">
      <c r="D55" s="220"/>
      <c r="E55" s="220"/>
      <c r="F55" s="220"/>
      <c r="G55" s="222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77"/>
      <c r="AD55" s="44"/>
      <c r="AE55" s="44"/>
      <c r="AF55" s="44"/>
      <c r="AG55" s="44"/>
    </row>
    <row r="56" spans="2:33" x14ac:dyDescent="0.2">
      <c r="X56" s="187"/>
    </row>
    <row r="58" spans="2:33" ht="15.75" x14ac:dyDescent="0.25">
      <c r="B58" s="221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</row>
    <row r="59" spans="2:33" ht="15.75" x14ac:dyDescent="0.25">
      <c r="B59" s="221"/>
      <c r="C59" s="30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</row>
    <row r="60" spans="2:33" x14ac:dyDescent="0.2">
      <c r="P60" s="187"/>
      <c r="Q60" s="187"/>
      <c r="R60" s="187"/>
      <c r="S60" s="84"/>
      <c r="T60" s="187"/>
      <c r="U60" s="187"/>
      <c r="V60" s="187"/>
      <c r="W60" s="187"/>
      <c r="X60" s="187"/>
      <c r="Y60" s="187"/>
      <c r="Z60" s="187"/>
      <c r="AA60" s="187"/>
      <c r="AB60" s="187"/>
      <c r="AC60" s="77"/>
      <c r="AD60" s="187"/>
      <c r="AE60" s="187"/>
      <c r="AF60" s="187"/>
      <c r="AG60" s="187"/>
    </row>
    <row r="61" spans="2:33" x14ac:dyDescent="0.2">
      <c r="AD61" s="84"/>
    </row>
    <row r="62" spans="2:33" x14ac:dyDescent="0.2">
      <c r="S62" s="84"/>
      <c r="T62" s="34"/>
      <c r="AD62" s="84"/>
    </row>
    <row r="63" spans="2:33" x14ac:dyDescent="0.2">
      <c r="P63" s="187"/>
      <c r="Q63" s="187"/>
      <c r="R63" s="187"/>
      <c r="S63" s="187"/>
      <c r="T63" s="187"/>
      <c r="U63" s="187"/>
      <c r="V63" s="187"/>
      <c r="W63" s="84"/>
      <c r="X63" s="187"/>
      <c r="Y63" s="187"/>
      <c r="Z63" s="187"/>
      <c r="AA63" s="187"/>
      <c r="AB63" s="187"/>
      <c r="AC63" s="187"/>
      <c r="AD63" s="44"/>
      <c r="AE63" s="44"/>
      <c r="AF63" s="44"/>
      <c r="AG63" s="44"/>
    </row>
    <row r="64" spans="2:33" x14ac:dyDescent="0.2">
      <c r="P64" s="187"/>
      <c r="Q64" s="187"/>
      <c r="R64" s="187"/>
      <c r="S64" s="187"/>
      <c r="T64" s="187"/>
      <c r="U64" s="187"/>
      <c r="V64" s="187"/>
      <c r="W64" s="84"/>
      <c r="X64" s="187"/>
      <c r="Y64" s="187"/>
      <c r="Z64" s="187"/>
      <c r="AA64" s="187"/>
      <c r="AB64" s="187"/>
      <c r="AC64" s="187"/>
      <c r="AD64" s="187"/>
      <c r="AE64" s="44"/>
      <c r="AF64" s="44"/>
      <c r="AG64" s="44"/>
    </row>
    <row r="65" spans="1:33" ht="14.25" customHeight="1" x14ac:dyDescent="0.2"/>
    <row r="66" spans="1:33" x14ac:dyDescent="0.2"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</row>
    <row r="68" spans="1:33" x14ac:dyDescent="0.2"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</row>
    <row r="69" spans="1:33" ht="18.75" x14ac:dyDescent="0.3">
      <c r="A69" s="223"/>
    </row>
    <row r="70" spans="1:33" x14ac:dyDescent="0.2"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</row>
    <row r="72" spans="1:33" ht="15.75" x14ac:dyDescent="0.25">
      <c r="A72" s="218"/>
      <c r="B72" s="219"/>
      <c r="C72" s="224"/>
    </row>
    <row r="73" spans="1:33" ht="15.75" x14ac:dyDescent="0.25">
      <c r="A73" s="22"/>
      <c r="B73" s="221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</row>
    <row r="74" spans="1:33" ht="15.75" x14ac:dyDescent="0.25">
      <c r="B74" s="221"/>
    </row>
    <row r="75" spans="1:33" x14ac:dyDescent="0.2"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</row>
  </sheetData>
  <phoneticPr fontId="0" type="noConversion"/>
  <printOptions horizontalCentered="1" verticalCentered="1" gridLines="1" gridLinesSet="0"/>
  <pageMargins left="0.75" right="0.5" top="1.25" bottom="0.75" header="0.75" footer="0.25"/>
  <pageSetup scale="75" orientation="landscape" horizontalDpi="4294967292" verticalDpi="300" r:id="rId1"/>
  <headerFooter alignWithMargins="0">
    <oddHeader xml:space="preserve">&amp;C&amp;"Times New Roman,Bold"&amp;14Serene Labs
Schedule 3
Pro-forma Balance Sheet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35"/>
  <sheetViews>
    <sheetView zoomScaleNormal="100" workbookViewId="0">
      <selection sqref="A1:XFD1048576"/>
    </sheetView>
  </sheetViews>
  <sheetFormatPr defaultColWidth="9.140625" defaultRowHeight="12.75" x14ac:dyDescent="0.2"/>
  <cols>
    <col min="1" max="1" width="42.42578125" style="26" customWidth="1"/>
    <col min="2" max="2" width="12.5703125" style="26" bestFit="1" customWidth="1"/>
    <col min="3" max="3" width="10.85546875" style="26" customWidth="1"/>
    <col min="4" max="4" width="12.42578125" style="26" bestFit="1" customWidth="1"/>
    <col min="5" max="7" width="11.85546875" style="26" bestFit="1" customWidth="1"/>
    <col min="8" max="8" width="10.42578125" style="26" customWidth="1"/>
    <col min="9" max="9" width="11.85546875" style="26" bestFit="1" customWidth="1"/>
    <col min="10" max="13" width="13.140625" style="26" bestFit="1" customWidth="1"/>
    <col min="14" max="14" width="13.140625" style="208" bestFit="1" customWidth="1"/>
    <col min="15" max="15" width="12.140625" style="26" customWidth="1"/>
    <col min="16" max="16" width="12.85546875" style="26" customWidth="1"/>
    <col min="17" max="17" width="12.5703125" style="26" customWidth="1"/>
    <col min="18" max="18" width="12.42578125" style="26" customWidth="1"/>
    <col min="19" max="19" width="13" style="208" customWidth="1"/>
    <col min="20" max="20" width="14.28515625" style="26" bestFit="1" customWidth="1"/>
    <col min="21" max="21" width="12.85546875" style="26" customWidth="1"/>
    <col min="22" max="22" width="12.140625" style="26" customWidth="1"/>
    <col min="23" max="23" width="12.85546875" style="26" customWidth="1"/>
    <col min="24" max="24" width="13.140625" style="208" bestFit="1" customWidth="1"/>
    <col min="25" max="25" width="13.140625" style="26" customWidth="1"/>
    <col min="26" max="28" width="14.28515625" style="26" bestFit="1" customWidth="1"/>
    <col min="29" max="29" width="14.28515625" style="208" bestFit="1" customWidth="1"/>
    <col min="30" max="33" width="14.28515625" style="26" bestFit="1" customWidth="1"/>
    <col min="34" max="34" width="13.85546875" style="208" customWidth="1"/>
    <col min="35" max="16384" width="9.140625" style="26"/>
  </cols>
  <sheetData>
    <row r="1" spans="1:35" s="46" customFormat="1" x14ac:dyDescent="0.2">
      <c r="B1" s="45" t="s">
        <v>76</v>
      </c>
      <c r="C1" s="45" t="s">
        <v>77</v>
      </c>
      <c r="D1" s="45" t="s">
        <v>78</v>
      </c>
      <c r="E1" s="45" t="s">
        <v>79</v>
      </c>
      <c r="F1" s="45" t="s">
        <v>80</v>
      </c>
      <c r="G1" s="45" t="s">
        <v>81</v>
      </c>
      <c r="H1" s="45" t="s">
        <v>82</v>
      </c>
      <c r="I1" s="45" t="s">
        <v>83</v>
      </c>
      <c r="J1" s="45" t="s">
        <v>84</v>
      </c>
      <c r="K1" s="45" t="s">
        <v>85</v>
      </c>
      <c r="L1" s="45" t="s">
        <v>86</v>
      </c>
      <c r="M1" s="45" t="s">
        <v>87</v>
      </c>
      <c r="N1" s="45" t="s">
        <v>9</v>
      </c>
      <c r="O1" s="178" t="s">
        <v>5</v>
      </c>
      <c r="P1" s="178" t="s">
        <v>6</v>
      </c>
      <c r="Q1" s="178" t="s">
        <v>7</v>
      </c>
      <c r="R1" s="178" t="s">
        <v>8</v>
      </c>
      <c r="S1" s="45" t="s">
        <v>9</v>
      </c>
      <c r="T1" s="178" t="s">
        <v>5</v>
      </c>
      <c r="U1" s="178" t="s">
        <v>6</v>
      </c>
      <c r="V1" s="178" t="s">
        <v>7</v>
      </c>
      <c r="W1" s="178" t="s">
        <v>8</v>
      </c>
      <c r="X1" s="45" t="s">
        <v>9</v>
      </c>
      <c r="Y1" s="178" t="s">
        <v>5</v>
      </c>
      <c r="Z1" s="178" t="s">
        <v>6</v>
      </c>
      <c r="AA1" s="178" t="s">
        <v>7</v>
      </c>
      <c r="AB1" s="178" t="s">
        <v>8</v>
      </c>
      <c r="AC1" s="45" t="s">
        <v>9</v>
      </c>
      <c r="AD1" s="178" t="s">
        <v>5</v>
      </c>
      <c r="AE1" s="178" t="s">
        <v>6</v>
      </c>
      <c r="AF1" s="178" t="s">
        <v>7</v>
      </c>
      <c r="AG1" s="178" t="s">
        <v>8</v>
      </c>
      <c r="AH1" s="45" t="s">
        <v>9</v>
      </c>
    </row>
    <row r="2" spans="1:35" s="46" customFormat="1" x14ac:dyDescent="0.2">
      <c r="B2" s="45" t="s">
        <v>0</v>
      </c>
      <c r="C2" s="45" t="s">
        <v>0</v>
      </c>
      <c r="D2" s="45" t="s">
        <v>0</v>
      </c>
      <c r="E2" s="45" t="s">
        <v>0</v>
      </c>
      <c r="F2" s="45" t="s">
        <v>0</v>
      </c>
      <c r="G2" s="45" t="s">
        <v>0</v>
      </c>
      <c r="H2" s="45" t="s">
        <v>0</v>
      </c>
      <c r="I2" s="45" t="s">
        <v>0</v>
      </c>
      <c r="J2" s="45" t="s">
        <v>0</v>
      </c>
      <c r="K2" s="45" t="s">
        <v>0</v>
      </c>
      <c r="L2" s="45" t="s">
        <v>0</v>
      </c>
      <c r="M2" s="45" t="s">
        <v>0</v>
      </c>
      <c r="N2" s="45" t="s">
        <v>75</v>
      </c>
      <c r="O2" s="45" t="s">
        <v>1</v>
      </c>
      <c r="P2" s="45" t="s">
        <v>1</v>
      </c>
      <c r="Q2" s="45" t="s">
        <v>1</v>
      </c>
      <c r="R2" s="45" t="s">
        <v>1</v>
      </c>
      <c r="S2" s="45" t="s">
        <v>75</v>
      </c>
      <c r="T2" s="45" t="s">
        <v>2</v>
      </c>
      <c r="U2" s="45" t="s">
        <v>2</v>
      </c>
      <c r="V2" s="45" t="s">
        <v>2</v>
      </c>
      <c r="W2" s="45" t="s">
        <v>2</v>
      </c>
      <c r="X2" s="45" t="s">
        <v>75</v>
      </c>
      <c r="Y2" s="45" t="s">
        <v>3</v>
      </c>
      <c r="Z2" s="45" t="s">
        <v>3</v>
      </c>
      <c r="AA2" s="45" t="s">
        <v>3</v>
      </c>
      <c r="AB2" s="45" t="s">
        <v>3</v>
      </c>
      <c r="AC2" s="45" t="s">
        <v>75</v>
      </c>
      <c r="AD2" s="45" t="s">
        <v>4</v>
      </c>
      <c r="AE2" s="45" t="s">
        <v>4</v>
      </c>
      <c r="AF2" s="45" t="s">
        <v>4</v>
      </c>
      <c r="AG2" s="45" t="s">
        <v>4</v>
      </c>
      <c r="AH2" s="45" t="s">
        <v>75</v>
      </c>
    </row>
    <row r="4" spans="1:35" s="192" customFormat="1" x14ac:dyDescent="0.2">
      <c r="A4" s="190" t="s">
        <v>21</v>
      </c>
      <c r="N4" s="225"/>
      <c r="O4" s="193"/>
      <c r="S4" s="225"/>
      <c r="X4" s="225"/>
      <c r="AC4" s="225"/>
      <c r="AH4" s="225"/>
    </row>
    <row r="5" spans="1:35" s="192" customFormat="1" x14ac:dyDescent="0.2">
      <c r="A5" s="216" t="s">
        <v>188</v>
      </c>
      <c r="B5" s="247">
        <v>-51532.026239542494</v>
      </c>
      <c r="C5" s="247">
        <v>-35929.696643189549</v>
      </c>
      <c r="D5" s="247">
        <v>-34691.633977627193</v>
      </c>
      <c r="E5" s="247">
        <v>-52800.957182079714</v>
      </c>
      <c r="F5" s="247">
        <v>-31738.665475532402</v>
      </c>
      <c r="G5" s="247">
        <v>-29983.369735290529</v>
      </c>
      <c r="H5" s="247">
        <v>-28010.989535663506</v>
      </c>
      <c r="I5" s="247">
        <v>-45294.41142028723</v>
      </c>
      <c r="J5" s="247">
        <v>-23303.103406524639</v>
      </c>
      <c r="K5" s="247">
        <v>-20502.680070048009</v>
      </c>
      <c r="L5" s="247">
        <v>-17354.411822188747</v>
      </c>
      <c r="M5" s="247">
        <v>-33314.671160706654</v>
      </c>
      <c r="N5" s="269">
        <v>-404456.61666868068</v>
      </c>
      <c r="O5" s="247">
        <v>-3358.155186489651</v>
      </c>
      <c r="P5" s="247">
        <v>26292.404583447391</v>
      </c>
      <c r="Q5" s="247">
        <v>-242337.00568716452</v>
      </c>
      <c r="R5" s="247">
        <v>-137412.74498279963</v>
      </c>
      <c r="S5" s="268">
        <v>-356815.50127300643</v>
      </c>
      <c r="T5" s="247">
        <v>-53666.786869634467</v>
      </c>
      <c r="U5" s="247">
        <v>103479.15841982508</v>
      </c>
      <c r="V5" s="247">
        <v>276143.88629055826</v>
      </c>
      <c r="W5" s="247">
        <v>511533.56700862246</v>
      </c>
      <c r="X5" s="268">
        <v>837489.82484937133</v>
      </c>
      <c r="Y5" s="247">
        <v>374786.62166440021</v>
      </c>
      <c r="Z5" s="247">
        <v>681827.05691846623</v>
      </c>
      <c r="AA5" s="247">
        <v>965306.16457471368</v>
      </c>
      <c r="AB5" s="247">
        <v>1320229.4678474558</v>
      </c>
      <c r="AC5" s="268">
        <v>3342149.3110050359</v>
      </c>
      <c r="AD5" s="247">
        <v>1873646.5115594584</v>
      </c>
      <c r="AE5" s="247">
        <v>2370549.5542931166</v>
      </c>
      <c r="AF5" s="247">
        <v>3011317.0194503823</v>
      </c>
      <c r="AG5" s="247">
        <v>3816513.6593924146</v>
      </c>
      <c r="AH5" s="268">
        <v>11072026.744695373</v>
      </c>
    </row>
    <row r="6" spans="1:35" s="192" customFormat="1" x14ac:dyDescent="0.2">
      <c r="A6" s="216" t="s">
        <v>11</v>
      </c>
      <c r="B6" s="247">
        <v>277.77777777777777</v>
      </c>
      <c r="C6" s="247">
        <v>277.77777777777777</v>
      </c>
      <c r="D6" s="247">
        <v>277.77777777777777</v>
      </c>
      <c r="E6" s="247">
        <v>277.77777777777777</v>
      </c>
      <c r="F6" s="247">
        <v>277.77777777777777</v>
      </c>
      <c r="G6" s="247">
        <v>277.77777777777777</v>
      </c>
      <c r="H6" s="247">
        <v>277.77777777777777</v>
      </c>
      <c r="I6" s="247">
        <v>277.77777777777777</v>
      </c>
      <c r="J6" s="247">
        <v>277.77777777777777</v>
      </c>
      <c r="K6" s="247">
        <v>277.77777777777777</v>
      </c>
      <c r="L6" s="247">
        <v>277.77777777777777</v>
      </c>
      <c r="M6" s="247">
        <v>277.77777777777777</v>
      </c>
      <c r="N6" s="269">
        <v>3333.3333333333335</v>
      </c>
      <c r="O6" s="247">
        <v>833.33333333333326</v>
      </c>
      <c r="P6" s="247">
        <v>833.33333333333326</v>
      </c>
      <c r="Q6" s="247">
        <v>2222.2222222222217</v>
      </c>
      <c r="R6" s="247">
        <v>2500</v>
      </c>
      <c r="S6" s="268">
        <v>6388.8888888888887</v>
      </c>
      <c r="T6" s="247">
        <v>2500</v>
      </c>
      <c r="U6" s="247">
        <v>2500</v>
      </c>
      <c r="V6" s="247">
        <v>2500</v>
      </c>
      <c r="W6" s="247">
        <v>2500</v>
      </c>
      <c r="X6" s="268">
        <v>10000</v>
      </c>
      <c r="Y6" s="247">
        <v>2500</v>
      </c>
      <c r="Z6" s="247">
        <v>2500</v>
      </c>
      <c r="AA6" s="247">
        <v>2500</v>
      </c>
      <c r="AB6" s="247">
        <v>2500</v>
      </c>
      <c r="AC6" s="268">
        <v>10000</v>
      </c>
      <c r="AD6" s="247">
        <v>3055.5555555555557</v>
      </c>
      <c r="AE6" s="247">
        <v>3333.333333333333</v>
      </c>
      <c r="AF6" s="247">
        <v>3333.333333333333</v>
      </c>
      <c r="AG6" s="247">
        <v>3333.333333333333</v>
      </c>
      <c r="AH6" s="268">
        <v>13055.555555555555</v>
      </c>
    </row>
    <row r="7" spans="1:35" s="191" customFormat="1" x14ac:dyDescent="0.2">
      <c r="A7" s="226" t="s">
        <v>189</v>
      </c>
      <c r="B7" s="247">
        <v>13775</v>
      </c>
      <c r="C7" s="247">
        <v>0</v>
      </c>
      <c r="D7" s="247">
        <v>0</v>
      </c>
      <c r="E7" s="247">
        <v>0</v>
      </c>
      <c r="F7" s="247">
        <v>0</v>
      </c>
      <c r="G7" s="247">
        <v>0</v>
      </c>
      <c r="H7" s="247">
        <v>0</v>
      </c>
      <c r="I7" s="247">
        <v>0</v>
      </c>
      <c r="J7" s="247">
        <v>0</v>
      </c>
      <c r="K7" s="247">
        <v>0</v>
      </c>
      <c r="L7" s="247">
        <v>0</v>
      </c>
      <c r="M7" s="247">
        <v>0</v>
      </c>
      <c r="N7" s="269">
        <v>13775</v>
      </c>
      <c r="O7" s="247">
        <v>156.75</v>
      </c>
      <c r="P7" s="247">
        <v>0</v>
      </c>
      <c r="Q7" s="247">
        <v>28668.625</v>
      </c>
      <c r="R7" s="247">
        <v>0</v>
      </c>
      <c r="S7" s="268">
        <v>28825.375</v>
      </c>
      <c r="T7" s="247">
        <v>17770.581249999996</v>
      </c>
      <c r="U7" s="247">
        <v>0</v>
      </c>
      <c r="V7" s="247">
        <v>0</v>
      </c>
      <c r="W7" s="247">
        <v>0</v>
      </c>
      <c r="X7" s="268">
        <v>17770.581249999996</v>
      </c>
      <c r="Y7" s="247">
        <v>14909.466250000005</v>
      </c>
      <c r="Z7" s="247">
        <v>0</v>
      </c>
      <c r="AA7" s="247">
        <v>0</v>
      </c>
      <c r="AB7" s="247">
        <v>0</v>
      </c>
      <c r="AC7" s="268">
        <v>14909.466250000005</v>
      </c>
      <c r="AD7" s="247">
        <v>4576.52489375</v>
      </c>
      <c r="AE7" s="247">
        <v>0</v>
      </c>
      <c r="AF7" s="247">
        <v>0</v>
      </c>
      <c r="AG7" s="247">
        <v>0</v>
      </c>
      <c r="AH7" s="268">
        <v>4576.52489375</v>
      </c>
    </row>
    <row r="8" spans="1:35" s="191" customFormat="1" x14ac:dyDescent="0.2">
      <c r="A8" s="226" t="s">
        <v>190</v>
      </c>
      <c r="B8" s="253">
        <v>0</v>
      </c>
      <c r="C8" s="253">
        <v>0</v>
      </c>
      <c r="D8" s="253">
        <v>0</v>
      </c>
      <c r="E8" s="253">
        <v>0</v>
      </c>
      <c r="F8" s="253">
        <v>0</v>
      </c>
      <c r="G8" s="253">
        <v>0</v>
      </c>
      <c r="H8" s="253">
        <v>0</v>
      </c>
      <c r="I8" s="253">
        <v>0</v>
      </c>
      <c r="J8" s="253">
        <v>0</v>
      </c>
      <c r="K8" s="253">
        <v>0</v>
      </c>
      <c r="L8" s="253">
        <v>0</v>
      </c>
      <c r="M8" s="253">
        <v>0</v>
      </c>
      <c r="N8" s="269">
        <v>0</v>
      </c>
      <c r="O8" s="253">
        <v>0</v>
      </c>
      <c r="P8" s="253">
        <v>0</v>
      </c>
      <c r="Q8" s="253">
        <v>0</v>
      </c>
      <c r="R8" s="253">
        <v>0</v>
      </c>
      <c r="S8" s="268">
        <v>0</v>
      </c>
      <c r="T8" s="253">
        <v>0</v>
      </c>
      <c r="U8" s="253">
        <v>0</v>
      </c>
      <c r="V8" s="253">
        <v>0</v>
      </c>
      <c r="W8" s="253">
        <v>0</v>
      </c>
      <c r="X8" s="268">
        <v>0</v>
      </c>
      <c r="Y8" s="253">
        <v>0</v>
      </c>
      <c r="Z8" s="253">
        <v>0</v>
      </c>
      <c r="AA8" s="253">
        <v>0</v>
      </c>
      <c r="AB8" s="253">
        <v>0</v>
      </c>
      <c r="AC8" s="268">
        <v>0</v>
      </c>
      <c r="AD8" s="253">
        <v>0</v>
      </c>
      <c r="AE8" s="253">
        <v>0</v>
      </c>
      <c r="AF8" s="253">
        <v>0</v>
      </c>
      <c r="AG8" s="253">
        <v>0</v>
      </c>
      <c r="AH8" s="268">
        <v>0</v>
      </c>
    </row>
    <row r="9" spans="1:35" s="192" customFormat="1" x14ac:dyDescent="0.2">
      <c r="A9" s="227" t="s">
        <v>191</v>
      </c>
      <c r="B9" s="247">
        <v>21895.420983333337</v>
      </c>
      <c r="C9" s="247">
        <v>-9659.1294820000039</v>
      </c>
      <c r="D9" s="247">
        <v>8.459113493334371</v>
      </c>
      <c r="E9" s="247">
        <v>13009.49465244587</v>
      </c>
      <c r="F9" s="247">
        <v>-12989.342094913967</v>
      </c>
      <c r="G9" s="247">
        <v>11.964738584894803</v>
      </c>
      <c r="H9" s="247">
        <v>13.433005854678413</v>
      </c>
      <c r="I9" s="247">
        <v>13015.082795859715</v>
      </c>
      <c r="J9" s="247">
        <v>-12983.063284293647</v>
      </c>
      <c r="K9" s="247">
        <v>19.020208575226206</v>
      </c>
      <c r="L9" s="247">
        <v>21.361912081920309</v>
      </c>
      <c r="M9" s="247">
        <v>13023.994062243661</v>
      </c>
      <c r="N9" s="269">
        <v>25386.696611265019</v>
      </c>
      <c r="O9" s="247">
        <v>-11680.955875055999</v>
      </c>
      <c r="P9" s="247">
        <v>135.0047615712574</v>
      </c>
      <c r="Q9" s="247">
        <v>31367.574372297742</v>
      </c>
      <c r="R9" s="247">
        <v>13305.785532011745</v>
      </c>
      <c r="S9" s="268">
        <v>33127.408790824746</v>
      </c>
      <c r="T9" s="247">
        <v>5573.8014675145969</v>
      </c>
      <c r="U9" s="247">
        <v>351.34154471588408</v>
      </c>
      <c r="V9" s="247">
        <v>408.87008576160588</v>
      </c>
      <c r="W9" s="247">
        <v>13545.882019477256</v>
      </c>
      <c r="X9" s="268">
        <v>19879.895117469343</v>
      </c>
      <c r="Y9" s="247">
        <v>56396.594430716417</v>
      </c>
      <c r="Z9" s="247">
        <v>629.81152445307816</v>
      </c>
      <c r="AA9" s="247">
        <v>714.16834727698006</v>
      </c>
      <c r="AB9" s="247">
        <v>13907.077735400555</v>
      </c>
      <c r="AC9" s="268">
        <v>71647.65203784703</v>
      </c>
      <c r="AD9" s="247">
        <v>23708.195865401387</v>
      </c>
      <c r="AE9" s="247">
        <v>1169.4296768540225</v>
      </c>
      <c r="AF9" s="247">
        <v>1459.1660767598078</v>
      </c>
      <c r="AG9" s="247">
        <v>14776.614019848232</v>
      </c>
      <c r="AH9" s="268">
        <v>41113.405638863449</v>
      </c>
    </row>
    <row r="10" spans="1:35" s="192" customFormat="1" x14ac:dyDescent="0.2">
      <c r="A10" s="227" t="s">
        <v>192</v>
      </c>
      <c r="B10" s="247">
        <v>-10554.900499999998</v>
      </c>
      <c r="C10" s="247">
        <v>-1281.3213933333373</v>
      </c>
      <c r="D10" s="247">
        <v>-1438.0492938666666</v>
      </c>
      <c r="E10" s="247">
        <v>-1614.0909157973383</v>
      </c>
      <c r="F10" s="247">
        <v>-1811.8438646263457</v>
      </c>
      <c r="G10" s="247">
        <v>-2034.0055594321748</v>
      </c>
      <c r="H10" s="247">
        <v>-2283.6109952951374</v>
      </c>
      <c r="I10" s="247">
        <v>-2564.0752961506587</v>
      </c>
      <c r="J10" s="247">
        <v>-2879.2416700810027</v>
      </c>
      <c r="K10" s="247">
        <v>-3233.4354577885679</v>
      </c>
      <c r="L10" s="247">
        <v>-3631.5250539264816</v>
      </c>
      <c r="M10" s="247">
        <v>-4078.9905814214944</v>
      </c>
      <c r="N10" s="269">
        <v>-37405.090581719203</v>
      </c>
      <c r="O10" s="247">
        <v>-23070.83457381434</v>
      </c>
      <c r="P10" s="247">
        <v>-22950.809467113715</v>
      </c>
      <c r="Q10" s="247">
        <v>-34154.309957283389</v>
      </c>
      <c r="R10" s="247">
        <v>-51983.540441996112</v>
      </c>
      <c r="S10" s="268">
        <v>-132159.49444020755</v>
      </c>
      <c r="T10" s="247">
        <v>-66096.249477479927</v>
      </c>
      <c r="U10" s="247">
        <v>-59728.062601699727</v>
      </c>
      <c r="V10" s="247">
        <v>-69507.914579472446</v>
      </c>
      <c r="W10" s="247">
        <v>-92799.943311134819</v>
      </c>
      <c r="X10" s="268">
        <v>-288132.16996978689</v>
      </c>
      <c r="Y10" s="247">
        <v>-139263.05322179338</v>
      </c>
      <c r="Z10" s="247">
        <v>-107067.95915702591</v>
      </c>
      <c r="AA10" s="247">
        <v>-121408.619037083</v>
      </c>
      <c r="AB10" s="247">
        <v>-154203.21501809813</v>
      </c>
      <c r="AC10" s="268">
        <v>-521942.84643400041</v>
      </c>
      <c r="AD10" s="247">
        <v>-269097.90711822617</v>
      </c>
      <c r="AE10" s="247">
        <v>-198803.04506518156</v>
      </c>
      <c r="AF10" s="247">
        <v>-248058.23304917011</v>
      </c>
      <c r="AG10" s="247">
        <v>-302024.38337419624</v>
      </c>
      <c r="AH10" s="268">
        <v>-1017983.5686067741</v>
      </c>
    </row>
    <row r="11" spans="1:35" s="192" customFormat="1" x14ac:dyDescent="0.2">
      <c r="A11" s="227" t="s">
        <v>193</v>
      </c>
      <c r="B11" s="247">
        <v>-51147.520026647064</v>
      </c>
      <c r="C11" s="247">
        <v>-1286.9827121976487</v>
      </c>
      <c r="D11" s="247">
        <v>-1443.4769595437174</v>
      </c>
      <c r="E11" s="247">
        <v>-1619.092961634844</v>
      </c>
      <c r="F11" s="247">
        <v>-1816.1787273493392</v>
      </c>
      <c r="G11" s="247">
        <v>-2037.372047994133</v>
      </c>
      <c r="H11" s="247">
        <v>-2285.6364487470782</v>
      </c>
      <c r="I11" s="247">
        <v>-2564.3016245855251</v>
      </c>
      <c r="J11" s="247">
        <v>-2877.1089232286031</v>
      </c>
      <c r="K11" s="247">
        <v>-3228.262508594009</v>
      </c>
      <c r="L11" s="247">
        <v>-3622.486918249153</v>
      </c>
      <c r="M11" s="247">
        <v>-11139.422991060797</v>
      </c>
      <c r="N11" s="269">
        <v>-85067.842849831912</v>
      </c>
      <c r="O11" s="247">
        <v>-12280.024533013668</v>
      </c>
      <c r="P11" s="247">
        <v>-10891.523874444014</v>
      </c>
      <c r="Q11" s="247">
        <v>-23106.925748234557</v>
      </c>
      <c r="R11" s="247">
        <v>-36051.121896681114</v>
      </c>
      <c r="S11" s="268">
        <v>-82329.596052373352</v>
      </c>
      <c r="T11" s="247">
        <v>-32134.86420052356</v>
      </c>
      <c r="U11" s="247">
        <v>-17483.288467768318</v>
      </c>
      <c r="V11" s="247">
        <v>-52582.346061541291</v>
      </c>
      <c r="W11" s="247">
        <v>-69314.709114620753</v>
      </c>
      <c r="X11" s="268">
        <v>-171515.20784445392</v>
      </c>
      <c r="Y11" s="247">
        <v>-85654.06141582015</v>
      </c>
      <c r="Z11" s="247">
        <v>-99496.306608278654</v>
      </c>
      <c r="AA11" s="247">
        <v>-123551.49221402884</v>
      </c>
      <c r="AB11" s="247">
        <v>-234087.992381091</v>
      </c>
      <c r="AC11" s="268">
        <v>-542789.85261921864</v>
      </c>
      <c r="AD11" s="247">
        <v>-156039.01991803758</v>
      </c>
      <c r="AE11" s="247">
        <v>-200362.82375622308</v>
      </c>
      <c r="AF11" s="247">
        <v>-237659.22744652512</v>
      </c>
      <c r="AG11" s="247">
        <v>-241712.76124263182</v>
      </c>
      <c r="AH11" s="268">
        <v>-835773.8323634176</v>
      </c>
    </row>
    <row r="12" spans="1:35" s="192" customFormat="1" x14ac:dyDescent="0.2">
      <c r="A12" s="190" t="s">
        <v>22</v>
      </c>
      <c r="B12" s="249">
        <v>-77286.248005078436</v>
      </c>
      <c r="C12" s="249">
        <v>-47879.35245294276</v>
      </c>
      <c r="D12" s="249">
        <v>-37286.923339766458</v>
      </c>
      <c r="E12" s="249">
        <v>-42746.868629288241</v>
      </c>
      <c r="F12" s="249">
        <v>-48078.252384644278</v>
      </c>
      <c r="G12" s="249">
        <v>-33765.004826354168</v>
      </c>
      <c r="H12" s="249">
        <v>-32289.026196073268</v>
      </c>
      <c r="I12" s="249">
        <v>-37129.927767385918</v>
      </c>
      <c r="J12" s="249">
        <v>-41764.739506350117</v>
      </c>
      <c r="K12" s="249">
        <v>-26667.58005007758</v>
      </c>
      <c r="L12" s="249">
        <v>-24309.284104504684</v>
      </c>
      <c r="M12" s="249">
        <v>-35231.312893167502</v>
      </c>
      <c r="N12" s="269">
        <v>-484434.52015563339</v>
      </c>
      <c r="O12" s="249">
        <v>-49399.886835040321</v>
      </c>
      <c r="P12" s="249">
        <v>-6581.5906632057486</v>
      </c>
      <c r="Q12" s="249">
        <v>-237339.8197981625</v>
      </c>
      <c r="R12" s="249">
        <v>-209641.62178946511</v>
      </c>
      <c r="S12" s="268">
        <v>-502962.91908587364</v>
      </c>
      <c r="T12" s="249">
        <v>-126053.51783012337</v>
      </c>
      <c r="U12" s="249">
        <v>29119.148895072925</v>
      </c>
      <c r="V12" s="249">
        <v>156962.49573530612</v>
      </c>
      <c r="W12" s="249">
        <v>365464.79660234408</v>
      </c>
      <c r="X12" s="268">
        <v>425492.92340259976</v>
      </c>
      <c r="Y12" s="249">
        <v>223675.5677075031</v>
      </c>
      <c r="Z12" s="249">
        <v>478392.60267761478</v>
      </c>
      <c r="AA12" s="249">
        <v>723560.22167087882</v>
      </c>
      <c r="AB12" s="249">
        <v>948345.33818366728</v>
      </c>
      <c r="AC12" s="268">
        <v>2373973.7302396642</v>
      </c>
      <c r="AD12" s="249">
        <v>1479849.8608379015</v>
      </c>
      <c r="AE12" s="249">
        <v>1975886.4484818992</v>
      </c>
      <c r="AF12" s="249">
        <v>2530392.0583647806</v>
      </c>
      <c r="AG12" s="249">
        <v>3290886.4621287687</v>
      </c>
      <c r="AH12" s="268">
        <v>9277014.82981335</v>
      </c>
      <c r="AI12" s="193"/>
    </row>
    <row r="13" spans="1:35" s="192" customFormat="1" x14ac:dyDescent="0.2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68"/>
      <c r="O13" s="247"/>
      <c r="P13" s="247"/>
      <c r="Q13" s="247"/>
      <c r="R13" s="247"/>
      <c r="S13" s="268"/>
      <c r="T13" s="247"/>
      <c r="U13" s="247"/>
      <c r="V13" s="247"/>
      <c r="W13" s="247"/>
      <c r="X13" s="268"/>
      <c r="Y13" s="247"/>
      <c r="Z13" s="247"/>
      <c r="AA13" s="247"/>
      <c r="AB13" s="247"/>
      <c r="AC13" s="268"/>
      <c r="AD13" s="247"/>
      <c r="AE13" s="247"/>
      <c r="AF13" s="247"/>
      <c r="AG13" s="247"/>
      <c r="AH13" s="268"/>
    </row>
    <row r="14" spans="1:35" s="192" customFormat="1" ht="12.75" customHeight="1" x14ac:dyDescent="0.2">
      <c r="A14" s="228" t="s">
        <v>308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68"/>
      <c r="O14" s="247"/>
      <c r="P14" s="247"/>
      <c r="Q14" s="247"/>
      <c r="R14" s="247"/>
      <c r="S14" s="268"/>
      <c r="T14" s="247"/>
      <c r="U14" s="247"/>
      <c r="V14" s="247"/>
      <c r="W14" s="247"/>
      <c r="X14" s="268"/>
      <c r="Y14" s="247"/>
      <c r="Z14" s="247"/>
      <c r="AA14" s="247"/>
      <c r="AB14" s="247"/>
      <c r="AC14" s="268"/>
      <c r="AD14" s="247"/>
      <c r="AE14" s="247"/>
      <c r="AF14" s="247"/>
      <c r="AG14" s="247"/>
      <c r="AH14" s="268"/>
    </row>
    <row r="15" spans="1:35" s="192" customFormat="1" x14ac:dyDescent="0.2">
      <c r="A15" s="216" t="s">
        <v>194</v>
      </c>
      <c r="B15" s="247">
        <v>-10000</v>
      </c>
      <c r="C15" s="247">
        <v>0</v>
      </c>
      <c r="D15" s="247">
        <v>0</v>
      </c>
      <c r="E15" s="247">
        <v>0</v>
      </c>
      <c r="F15" s="247">
        <v>0</v>
      </c>
      <c r="G15" s="247">
        <v>0</v>
      </c>
      <c r="H15" s="247">
        <v>0</v>
      </c>
      <c r="I15" s="247">
        <v>0</v>
      </c>
      <c r="J15" s="247">
        <v>0</v>
      </c>
      <c r="K15" s="247">
        <v>0</v>
      </c>
      <c r="L15" s="247">
        <v>0</v>
      </c>
      <c r="M15" s="247">
        <v>0</v>
      </c>
      <c r="N15" s="268">
        <v>10000</v>
      </c>
      <c r="O15" s="247">
        <v>0</v>
      </c>
      <c r="P15" s="247">
        <v>0</v>
      </c>
      <c r="Q15" s="247">
        <v>-87500</v>
      </c>
      <c r="R15" s="247">
        <v>0</v>
      </c>
      <c r="S15" s="268">
        <v>87500</v>
      </c>
      <c r="T15" s="247">
        <v>0</v>
      </c>
      <c r="U15" s="247">
        <v>0</v>
      </c>
      <c r="V15" s="247">
        <v>0</v>
      </c>
      <c r="W15" s="247">
        <v>0</v>
      </c>
      <c r="X15" s="268">
        <v>0</v>
      </c>
      <c r="Y15" s="247">
        <v>-12500</v>
      </c>
      <c r="Z15" s="247">
        <v>0</v>
      </c>
      <c r="AA15" s="247">
        <v>0</v>
      </c>
      <c r="AB15" s="247">
        <v>0</v>
      </c>
      <c r="AC15" s="268">
        <v>12500</v>
      </c>
      <c r="AD15" s="247">
        <v>-10000</v>
      </c>
      <c r="AE15" s="247">
        <v>0</v>
      </c>
      <c r="AF15" s="247">
        <v>0</v>
      </c>
      <c r="AG15" s="247">
        <v>0</v>
      </c>
      <c r="AH15" s="268">
        <v>10000</v>
      </c>
    </row>
    <row r="16" spans="1:35" s="192" customFormat="1" x14ac:dyDescent="0.2">
      <c r="A16" s="216" t="s">
        <v>184</v>
      </c>
      <c r="B16" s="247">
        <v>-15950</v>
      </c>
      <c r="C16" s="247">
        <v>1450</v>
      </c>
      <c r="D16" s="247">
        <v>1450</v>
      </c>
      <c r="E16" s="247">
        <v>1450</v>
      </c>
      <c r="F16" s="247">
        <v>1450</v>
      </c>
      <c r="G16" s="247">
        <v>1450</v>
      </c>
      <c r="H16" s="247">
        <v>1450</v>
      </c>
      <c r="I16" s="247">
        <v>1450</v>
      </c>
      <c r="J16" s="247">
        <v>1450</v>
      </c>
      <c r="K16" s="247">
        <v>1450</v>
      </c>
      <c r="L16" s="247">
        <v>1450</v>
      </c>
      <c r="M16" s="247">
        <v>1450</v>
      </c>
      <c r="N16" s="268">
        <v>0</v>
      </c>
      <c r="O16" s="247">
        <v>-36855</v>
      </c>
      <c r="P16" s="247">
        <v>4399.5</v>
      </c>
      <c r="Q16" s="247">
        <v>16227.75</v>
      </c>
      <c r="R16" s="247">
        <v>16227.75</v>
      </c>
      <c r="S16" s="268">
        <v>0</v>
      </c>
      <c r="T16" s="247">
        <v>-57193.537499999999</v>
      </c>
      <c r="U16" s="247">
        <v>19064.512500000001</v>
      </c>
      <c r="V16" s="247">
        <v>19064.512500000001</v>
      </c>
      <c r="W16" s="247">
        <v>19064.512500000001</v>
      </c>
      <c r="X16" s="268">
        <v>0</v>
      </c>
      <c r="Y16" s="247">
        <v>-71318.294999999998</v>
      </c>
      <c r="Z16" s="247">
        <v>23772.764999999999</v>
      </c>
      <c r="AA16" s="247">
        <v>23772.764999999999</v>
      </c>
      <c r="AB16" s="247">
        <v>23772.764999999999</v>
      </c>
      <c r="AC16" s="268">
        <v>0</v>
      </c>
      <c r="AD16" s="247">
        <v>-75653.950162499998</v>
      </c>
      <c r="AE16" s="247">
        <v>25217.9833875</v>
      </c>
      <c r="AF16" s="247">
        <v>25217.9833875</v>
      </c>
      <c r="AG16" s="247">
        <v>25217.9833875</v>
      </c>
      <c r="AH16" s="268">
        <v>0</v>
      </c>
    </row>
    <row r="17" spans="1:34" s="192" customFormat="1" x14ac:dyDescent="0.2">
      <c r="A17" s="190" t="s">
        <v>23</v>
      </c>
      <c r="B17" s="249">
        <v>-25950</v>
      </c>
      <c r="C17" s="249">
        <v>1450</v>
      </c>
      <c r="D17" s="249">
        <v>1450</v>
      </c>
      <c r="E17" s="249">
        <v>1450</v>
      </c>
      <c r="F17" s="249">
        <v>1450</v>
      </c>
      <c r="G17" s="249">
        <v>1450</v>
      </c>
      <c r="H17" s="249">
        <v>1450</v>
      </c>
      <c r="I17" s="249">
        <v>1450</v>
      </c>
      <c r="J17" s="249">
        <v>1450</v>
      </c>
      <c r="K17" s="249">
        <v>1450</v>
      </c>
      <c r="L17" s="249">
        <v>1450</v>
      </c>
      <c r="M17" s="249">
        <v>1450</v>
      </c>
      <c r="N17" s="268">
        <v>10000</v>
      </c>
      <c r="O17" s="249">
        <v>-36855</v>
      </c>
      <c r="P17" s="249">
        <v>4399.5</v>
      </c>
      <c r="Q17" s="249">
        <v>-71272.25</v>
      </c>
      <c r="R17" s="249">
        <v>16227.75</v>
      </c>
      <c r="S17" s="268">
        <v>87500</v>
      </c>
      <c r="T17" s="249">
        <v>-57193.537499999999</v>
      </c>
      <c r="U17" s="249">
        <v>19064.512500000001</v>
      </c>
      <c r="V17" s="249">
        <v>19064.512500000001</v>
      </c>
      <c r="W17" s="249">
        <v>19064.512500000001</v>
      </c>
      <c r="X17" s="268">
        <v>0</v>
      </c>
      <c r="Y17" s="249">
        <v>-83818.294999999998</v>
      </c>
      <c r="Z17" s="249">
        <v>23772.764999999999</v>
      </c>
      <c r="AA17" s="249">
        <v>23772.764999999999</v>
      </c>
      <c r="AB17" s="249">
        <v>23772.764999999999</v>
      </c>
      <c r="AC17" s="268">
        <v>12500</v>
      </c>
      <c r="AD17" s="249">
        <v>-85653.950162499998</v>
      </c>
      <c r="AE17" s="249">
        <v>25217.9833875</v>
      </c>
      <c r="AF17" s="249">
        <v>25217.9833875</v>
      </c>
      <c r="AG17" s="249">
        <v>25217.9833875</v>
      </c>
      <c r="AH17" s="268">
        <v>10000</v>
      </c>
    </row>
    <row r="18" spans="1:34" x14ac:dyDescent="0.2"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68"/>
      <c r="O18" s="247"/>
      <c r="P18" s="247"/>
      <c r="Q18" s="247"/>
      <c r="R18" s="247"/>
      <c r="S18" s="268"/>
      <c r="T18" s="247"/>
      <c r="U18" s="247"/>
      <c r="V18" s="247"/>
      <c r="W18" s="247"/>
      <c r="X18" s="268"/>
      <c r="Y18" s="247"/>
      <c r="Z18" s="247"/>
      <c r="AA18" s="247"/>
      <c r="AB18" s="247"/>
      <c r="AC18" s="268"/>
      <c r="AD18" s="253"/>
      <c r="AE18" s="247"/>
      <c r="AF18" s="247"/>
      <c r="AG18" s="247"/>
      <c r="AH18" s="268"/>
    </row>
    <row r="19" spans="1:34" x14ac:dyDescent="0.2">
      <c r="A19" s="29" t="s">
        <v>309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68"/>
      <c r="O19" s="247"/>
      <c r="P19" s="247"/>
      <c r="Q19" s="247"/>
      <c r="R19" s="247"/>
      <c r="S19" s="268"/>
      <c r="T19" s="247"/>
      <c r="U19" s="247"/>
      <c r="V19" s="247"/>
      <c r="W19" s="247"/>
      <c r="X19" s="268"/>
      <c r="Y19" s="247"/>
      <c r="Z19" s="247"/>
      <c r="AA19" s="247"/>
      <c r="AB19" s="247"/>
      <c r="AC19" s="268"/>
      <c r="AD19" s="253"/>
      <c r="AE19" s="247"/>
      <c r="AF19" s="247"/>
      <c r="AG19" s="247"/>
      <c r="AH19" s="268"/>
    </row>
    <row r="20" spans="1:34" x14ac:dyDescent="0.2">
      <c r="A20" s="56" t="s">
        <v>195</v>
      </c>
      <c r="B20" s="253">
        <v>0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253">
        <v>0</v>
      </c>
      <c r="I20" s="253">
        <v>0</v>
      </c>
      <c r="J20" s="253">
        <v>0</v>
      </c>
      <c r="K20" s="253">
        <v>0</v>
      </c>
      <c r="L20" s="253">
        <v>0</v>
      </c>
      <c r="M20" s="253">
        <v>0</v>
      </c>
      <c r="N20" s="268">
        <v>0</v>
      </c>
      <c r="O20" s="247">
        <v>0</v>
      </c>
      <c r="P20" s="253">
        <v>0</v>
      </c>
      <c r="Q20" s="253">
        <v>0</v>
      </c>
      <c r="R20" s="253">
        <v>0</v>
      </c>
      <c r="S20" s="268">
        <v>0</v>
      </c>
      <c r="T20" s="253">
        <v>0</v>
      </c>
      <c r="U20" s="253">
        <v>0</v>
      </c>
      <c r="V20" s="253">
        <v>0</v>
      </c>
      <c r="W20" s="253">
        <v>0</v>
      </c>
      <c r="X20" s="268">
        <v>0</v>
      </c>
      <c r="Y20" s="253">
        <v>0</v>
      </c>
      <c r="Z20" s="253">
        <v>0</v>
      </c>
      <c r="AA20" s="253">
        <v>0</v>
      </c>
      <c r="AB20" s="253">
        <v>0</v>
      </c>
      <c r="AC20" s="268">
        <v>0</v>
      </c>
      <c r="AD20" s="253">
        <v>0</v>
      </c>
      <c r="AE20" s="253">
        <v>0</v>
      </c>
      <c r="AF20" s="253">
        <v>0</v>
      </c>
      <c r="AG20" s="253">
        <v>0</v>
      </c>
      <c r="AH20" s="268">
        <v>0</v>
      </c>
    </row>
    <row r="21" spans="1:34" x14ac:dyDescent="0.2">
      <c r="A21" s="54" t="s">
        <v>196</v>
      </c>
      <c r="B21" s="253">
        <v>750000</v>
      </c>
      <c r="C21" s="247">
        <v>0</v>
      </c>
      <c r="D21" s="247">
        <v>0</v>
      </c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47">
        <v>0</v>
      </c>
      <c r="L21" s="247">
        <v>0</v>
      </c>
      <c r="M21" s="247">
        <v>0</v>
      </c>
      <c r="N21" s="268">
        <v>750000</v>
      </c>
      <c r="O21" s="249">
        <v>0</v>
      </c>
      <c r="P21" s="247">
        <v>0</v>
      </c>
      <c r="Q21" s="247">
        <v>2500000</v>
      </c>
      <c r="R21" s="247">
        <v>0</v>
      </c>
      <c r="S21" s="268">
        <v>2500000</v>
      </c>
      <c r="T21" s="247">
        <v>0</v>
      </c>
      <c r="U21" s="247">
        <v>0</v>
      </c>
      <c r="V21" s="247">
        <v>0</v>
      </c>
      <c r="W21" s="247">
        <v>0</v>
      </c>
      <c r="X21" s="268">
        <v>0</v>
      </c>
      <c r="Y21" s="247">
        <v>0</v>
      </c>
      <c r="Z21" s="247">
        <v>0</v>
      </c>
      <c r="AA21" s="247">
        <v>0</v>
      </c>
      <c r="AB21" s="247">
        <v>0</v>
      </c>
      <c r="AC21" s="268">
        <v>0</v>
      </c>
      <c r="AD21" s="247">
        <v>0</v>
      </c>
      <c r="AE21" s="247">
        <v>0</v>
      </c>
      <c r="AF21" s="247">
        <v>0</v>
      </c>
      <c r="AG21" s="247">
        <v>0</v>
      </c>
      <c r="AH21" s="268">
        <v>0</v>
      </c>
    </row>
    <row r="22" spans="1:34" s="192" customFormat="1" x14ac:dyDescent="0.2">
      <c r="A22" s="216" t="s">
        <v>197</v>
      </c>
      <c r="B22" s="247">
        <v>0</v>
      </c>
      <c r="C22" s="247">
        <v>0</v>
      </c>
      <c r="D22" s="247">
        <v>0</v>
      </c>
      <c r="E22" s="247">
        <v>0</v>
      </c>
      <c r="F22" s="247">
        <v>0</v>
      </c>
      <c r="G22" s="247">
        <v>0</v>
      </c>
      <c r="H22" s="247">
        <v>0</v>
      </c>
      <c r="I22" s="247">
        <v>0</v>
      </c>
      <c r="J22" s="247">
        <v>0</v>
      </c>
      <c r="K22" s="247">
        <v>0</v>
      </c>
      <c r="L22" s="247">
        <v>0</v>
      </c>
      <c r="M22" s="247">
        <v>0</v>
      </c>
      <c r="N22" s="268">
        <v>0</v>
      </c>
      <c r="O22" s="247">
        <v>0</v>
      </c>
      <c r="P22" s="247">
        <v>0</v>
      </c>
      <c r="Q22" s="247">
        <v>0</v>
      </c>
      <c r="R22" s="247">
        <v>0</v>
      </c>
      <c r="S22" s="268">
        <v>0</v>
      </c>
      <c r="T22" s="247">
        <v>0</v>
      </c>
      <c r="U22" s="247">
        <v>0</v>
      </c>
      <c r="V22" s="247">
        <v>0</v>
      </c>
      <c r="W22" s="247">
        <v>0</v>
      </c>
      <c r="X22" s="268">
        <v>0</v>
      </c>
      <c r="Y22" s="247">
        <v>0</v>
      </c>
      <c r="Z22" s="247">
        <v>0</v>
      </c>
      <c r="AA22" s="247">
        <v>0</v>
      </c>
      <c r="AB22" s="247">
        <v>0</v>
      </c>
      <c r="AC22" s="268">
        <v>0</v>
      </c>
      <c r="AD22" s="247">
        <v>0</v>
      </c>
      <c r="AE22" s="247">
        <v>0</v>
      </c>
      <c r="AF22" s="247">
        <v>0</v>
      </c>
      <c r="AG22" s="247">
        <v>0</v>
      </c>
      <c r="AH22" s="268">
        <v>0</v>
      </c>
    </row>
    <row r="23" spans="1:34" s="84" customFormat="1" x14ac:dyDescent="0.2">
      <c r="A23" s="190" t="s">
        <v>24</v>
      </c>
      <c r="B23" s="255">
        <v>750000</v>
      </c>
      <c r="C23" s="255">
        <v>0</v>
      </c>
      <c r="D23" s="255">
        <v>0</v>
      </c>
      <c r="E23" s="255">
        <v>0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55">
        <v>0</v>
      </c>
      <c r="N23" s="269">
        <v>750000</v>
      </c>
      <c r="O23" s="255">
        <v>0</v>
      </c>
      <c r="P23" s="255">
        <v>0</v>
      </c>
      <c r="Q23" s="255">
        <v>2500000</v>
      </c>
      <c r="R23" s="255">
        <v>0</v>
      </c>
      <c r="S23" s="269">
        <v>2500000</v>
      </c>
      <c r="T23" s="255">
        <v>0</v>
      </c>
      <c r="U23" s="255">
        <v>0</v>
      </c>
      <c r="V23" s="255">
        <v>0</v>
      </c>
      <c r="W23" s="255">
        <v>0</v>
      </c>
      <c r="X23" s="269">
        <v>0</v>
      </c>
      <c r="Y23" s="255">
        <v>0</v>
      </c>
      <c r="Z23" s="255">
        <v>0</v>
      </c>
      <c r="AA23" s="255">
        <v>0</v>
      </c>
      <c r="AB23" s="255">
        <v>0</v>
      </c>
      <c r="AC23" s="269">
        <v>0</v>
      </c>
      <c r="AD23" s="255">
        <v>0</v>
      </c>
      <c r="AE23" s="255">
        <v>0</v>
      </c>
      <c r="AF23" s="255">
        <v>0</v>
      </c>
      <c r="AG23" s="255">
        <v>0</v>
      </c>
      <c r="AH23" s="269">
        <v>0</v>
      </c>
    </row>
    <row r="24" spans="1:34" x14ac:dyDescent="0.2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68"/>
      <c r="O24" s="247"/>
      <c r="P24" s="247"/>
      <c r="Q24" s="247"/>
      <c r="R24" s="247"/>
      <c r="S24" s="268"/>
      <c r="T24" s="247"/>
      <c r="U24" s="247"/>
      <c r="V24" s="247"/>
      <c r="W24" s="247"/>
      <c r="X24" s="268"/>
      <c r="Y24" s="247"/>
      <c r="Z24" s="247"/>
      <c r="AA24" s="247"/>
      <c r="AB24" s="247"/>
      <c r="AC24" s="268"/>
      <c r="AD24" s="247"/>
      <c r="AE24" s="247"/>
      <c r="AF24" s="247"/>
      <c r="AG24" s="247"/>
      <c r="AH24" s="268"/>
    </row>
    <row r="25" spans="1:34" s="192" customFormat="1" x14ac:dyDescent="0.2">
      <c r="A25" s="190" t="s">
        <v>25</v>
      </c>
      <c r="B25" s="249">
        <v>646763.75199492159</v>
      </c>
      <c r="C25" s="249">
        <v>-46429.35245294276</v>
      </c>
      <c r="D25" s="249">
        <v>-35836.923339766458</v>
      </c>
      <c r="E25" s="249">
        <v>-41296.868629288241</v>
      </c>
      <c r="F25" s="249">
        <v>-46628.252384644278</v>
      </c>
      <c r="G25" s="249">
        <v>-32315.004826354168</v>
      </c>
      <c r="H25" s="249">
        <v>-30839.026196073268</v>
      </c>
      <c r="I25" s="249">
        <v>-35679.927767385918</v>
      </c>
      <c r="J25" s="249">
        <v>-40314.739506350117</v>
      </c>
      <c r="K25" s="249">
        <v>-25217.58005007758</v>
      </c>
      <c r="L25" s="249">
        <v>-22859.284104504684</v>
      </c>
      <c r="M25" s="249">
        <v>-33781.312893167502</v>
      </c>
      <c r="N25" s="268">
        <v>255565.47984436667</v>
      </c>
      <c r="O25" s="249">
        <v>-86254.886835040321</v>
      </c>
      <c r="P25" s="249">
        <v>-2182.0906632057486</v>
      </c>
      <c r="Q25" s="249">
        <v>2191387.9302018373</v>
      </c>
      <c r="R25" s="249">
        <v>-193413.87178946511</v>
      </c>
      <c r="S25" s="268">
        <v>1909537.0809141262</v>
      </c>
      <c r="T25" s="249">
        <v>-183247.05533012337</v>
      </c>
      <c r="U25" s="249">
        <v>48183.661395072922</v>
      </c>
      <c r="V25" s="249">
        <v>176027.00823530613</v>
      </c>
      <c r="W25" s="249">
        <v>384529.30910234409</v>
      </c>
      <c r="X25" s="268">
        <v>425492.92340259976</v>
      </c>
      <c r="Y25" s="249">
        <v>139857.27270750311</v>
      </c>
      <c r="Z25" s="249">
        <v>502165.36767761479</v>
      </c>
      <c r="AA25" s="249">
        <v>747332.98667087883</v>
      </c>
      <c r="AB25" s="249">
        <v>972118.10318366729</v>
      </c>
      <c r="AC25" s="268">
        <v>836546.85704380053</v>
      </c>
      <c r="AD25" s="249">
        <v>1394195.9106754016</v>
      </c>
      <c r="AE25" s="249">
        <v>2001104.4318693993</v>
      </c>
      <c r="AF25" s="249">
        <v>2555610.0417522807</v>
      </c>
      <c r="AG25" s="249">
        <v>3316104.4455162687</v>
      </c>
      <c r="AH25" s="268">
        <v>4855840.261815683</v>
      </c>
    </row>
    <row r="26" spans="1:34" x14ac:dyDescent="0.2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68"/>
      <c r="O26" s="249"/>
      <c r="P26" s="247"/>
      <c r="Q26" s="247"/>
      <c r="R26" s="247"/>
      <c r="S26" s="268"/>
      <c r="T26" s="247"/>
      <c r="U26" s="247"/>
      <c r="V26" s="247"/>
      <c r="W26" s="247"/>
      <c r="X26" s="268"/>
      <c r="Y26" s="247"/>
      <c r="Z26" s="247"/>
      <c r="AA26" s="247"/>
      <c r="AB26" s="247"/>
      <c r="AC26" s="268"/>
      <c r="AD26" s="247"/>
      <c r="AE26" s="247"/>
      <c r="AF26" s="247"/>
      <c r="AG26" s="247"/>
      <c r="AH26" s="268"/>
    </row>
    <row r="27" spans="1:34" x14ac:dyDescent="0.2">
      <c r="A27" s="42" t="s">
        <v>26</v>
      </c>
      <c r="B27" s="249">
        <v>0</v>
      </c>
      <c r="C27" s="249">
        <v>646763.75199492159</v>
      </c>
      <c r="D27" s="249">
        <v>600334.39954197884</v>
      </c>
      <c r="E27" s="249">
        <v>564497.47620221239</v>
      </c>
      <c r="F27" s="249">
        <v>523200.60757292417</v>
      </c>
      <c r="G27" s="249">
        <v>476572.35518827988</v>
      </c>
      <c r="H27" s="249">
        <v>444257.35036192572</v>
      </c>
      <c r="I27" s="249">
        <v>413418.32416585245</v>
      </c>
      <c r="J27" s="249">
        <v>377738.39639846655</v>
      </c>
      <c r="K27" s="249">
        <v>337423.65689211641</v>
      </c>
      <c r="L27" s="249">
        <v>312206.07684203883</v>
      </c>
      <c r="M27" s="249">
        <v>289346.79273753415</v>
      </c>
      <c r="N27" s="268"/>
      <c r="O27" s="249">
        <v>255565.47984436667</v>
      </c>
      <c r="P27" s="249">
        <v>169310.59300932635</v>
      </c>
      <c r="Q27" s="249">
        <v>167128.5023461206</v>
      </c>
      <c r="R27" s="249">
        <v>2358516.4325479581</v>
      </c>
      <c r="S27" s="268"/>
      <c r="T27" s="249">
        <v>2165102.5607584929</v>
      </c>
      <c r="U27" s="249">
        <v>1981855.5054283696</v>
      </c>
      <c r="V27" s="249">
        <v>2030039.1668234426</v>
      </c>
      <c r="W27" s="249">
        <v>2206066.1750587486</v>
      </c>
      <c r="X27" s="268"/>
      <c r="Y27" s="249">
        <v>2590595.4841610929</v>
      </c>
      <c r="Z27" s="249">
        <v>2730452.7568685962</v>
      </c>
      <c r="AA27" s="249">
        <v>3232618.1245462112</v>
      </c>
      <c r="AB27" s="249">
        <v>3979951.1112170899</v>
      </c>
      <c r="AC27" s="268"/>
      <c r="AD27" s="249">
        <v>4952069.2144007571</v>
      </c>
      <c r="AE27" s="249">
        <v>6346265.1250761589</v>
      </c>
      <c r="AF27" s="249">
        <v>8347369.5569455586</v>
      </c>
      <c r="AG27" s="249">
        <v>10902979.598697839</v>
      </c>
      <c r="AH27" s="268"/>
    </row>
    <row r="28" spans="1:34" x14ac:dyDescent="0.2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68"/>
      <c r="O28" s="249"/>
      <c r="P28" s="247"/>
      <c r="Q28" s="247"/>
      <c r="R28" s="247"/>
      <c r="S28" s="268"/>
      <c r="T28" s="247"/>
      <c r="U28" s="247"/>
      <c r="V28" s="247"/>
      <c r="W28" s="247"/>
      <c r="X28" s="268"/>
      <c r="Y28" s="247"/>
      <c r="Z28" s="247"/>
      <c r="AA28" s="247"/>
      <c r="AB28" s="247"/>
      <c r="AC28" s="268"/>
      <c r="AD28" s="247"/>
      <c r="AE28" s="247"/>
      <c r="AF28" s="247"/>
      <c r="AG28" s="247"/>
      <c r="AH28" s="268"/>
    </row>
    <row r="29" spans="1:34" x14ac:dyDescent="0.2">
      <c r="A29" s="42" t="s">
        <v>27</v>
      </c>
      <c r="B29" s="249">
        <v>646763.75199492159</v>
      </c>
      <c r="C29" s="249">
        <v>600334.39954197884</v>
      </c>
      <c r="D29" s="249">
        <v>564497.47620221239</v>
      </c>
      <c r="E29" s="249">
        <v>523200.60757292417</v>
      </c>
      <c r="F29" s="249">
        <v>476572.35518827988</v>
      </c>
      <c r="G29" s="249">
        <v>444257.35036192572</v>
      </c>
      <c r="H29" s="249">
        <v>413418.32416585245</v>
      </c>
      <c r="I29" s="249">
        <v>377738.39639846655</v>
      </c>
      <c r="J29" s="249">
        <v>337423.65689211641</v>
      </c>
      <c r="K29" s="249">
        <v>312206.07684203883</v>
      </c>
      <c r="L29" s="249">
        <v>289346.79273753415</v>
      </c>
      <c r="M29" s="249">
        <v>255565.47984436667</v>
      </c>
      <c r="N29" s="268"/>
      <c r="O29" s="249">
        <v>169310.59300932635</v>
      </c>
      <c r="P29" s="249">
        <v>167128.5023461206</v>
      </c>
      <c r="Q29" s="249">
        <v>2358516.4325479581</v>
      </c>
      <c r="R29" s="249">
        <v>2165102.5607584929</v>
      </c>
      <c r="S29" s="268"/>
      <c r="T29" s="249">
        <v>1981855.5054283696</v>
      </c>
      <c r="U29" s="249">
        <v>2030039.1668234426</v>
      </c>
      <c r="V29" s="249">
        <v>2206066.1750587486</v>
      </c>
      <c r="W29" s="249">
        <v>2590595.4841610929</v>
      </c>
      <c r="X29" s="268"/>
      <c r="Y29" s="249">
        <v>2730452.7568685962</v>
      </c>
      <c r="Z29" s="249">
        <v>3232618.1245462112</v>
      </c>
      <c r="AA29" s="249">
        <v>3979951.1112170899</v>
      </c>
      <c r="AB29" s="249">
        <v>4952069.2144007571</v>
      </c>
      <c r="AC29" s="268"/>
      <c r="AD29" s="249">
        <v>6346265.1250761589</v>
      </c>
      <c r="AE29" s="249">
        <v>8347369.5569455586</v>
      </c>
      <c r="AF29" s="249">
        <v>10902979.598697839</v>
      </c>
      <c r="AG29" s="249">
        <v>14219084.044214107</v>
      </c>
      <c r="AH29" s="268"/>
    </row>
    <row r="30" spans="1:34" x14ac:dyDescent="0.2"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68"/>
      <c r="O30" s="249"/>
      <c r="P30" s="247"/>
      <c r="Q30" s="247"/>
      <c r="R30" s="247"/>
      <c r="S30" s="268"/>
      <c r="T30" s="247"/>
      <c r="U30" s="247"/>
      <c r="V30" s="247"/>
      <c r="W30" s="247"/>
      <c r="X30" s="268"/>
      <c r="Y30" s="247"/>
      <c r="Z30" s="247"/>
      <c r="AA30" s="247"/>
      <c r="AB30" s="247"/>
      <c r="AC30" s="268"/>
      <c r="AD30" s="247"/>
      <c r="AE30" s="247"/>
      <c r="AF30" s="247"/>
      <c r="AG30" s="247"/>
      <c r="AH30" s="268"/>
    </row>
    <row r="31" spans="1:34" x14ac:dyDescent="0.2">
      <c r="A31" s="42" t="s">
        <v>28</v>
      </c>
      <c r="B31" s="249">
        <v>646763.75199492159</v>
      </c>
      <c r="C31" s="249">
        <v>600334.39954197872</v>
      </c>
      <c r="D31" s="249">
        <v>564497.47620221239</v>
      </c>
      <c r="E31" s="249">
        <v>523200.60757292411</v>
      </c>
      <c r="F31" s="249">
        <v>476572.35518827965</v>
      </c>
      <c r="G31" s="249">
        <v>444257.35036192561</v>
      </c>
      <c r="H31" s="249">
        <v>413418.32416585233</v>
      </c>
      <c r="I31" s="249">
        <v>377738.39639846655</v>
      </c>
      <c r="J31" s="249">
        <v>337423.65689211636</v>
      </c>
      <c r="K31" s="249">
        <v>312206.07684203878</v>
      </c>
      <c r="L31" s="249">
        <v>289346.7927375341</v>
      </c>
      <c r="M31" s="249">
        <v>255565.47984436658</v>
      </c>
      <c r="N31" s="268"/>
      <c r="O31" s="249">
        <v>169310.59300932626</v>
      </c>
      <c r="P31" s="249">
        <v>167128.50234612051</v>
      </c>
      <c r="Q31" s="249">
        <v>2358516.4325479581</v>
      </c>
      <c r="R31" s="249">
        <v>2165102.5607584929</v>
      </c>
      <c r="S31" s="268"/>
      <c r="T31" s="249">
        <v>1981855.5054283694</v>
      </c>
      <c r="U31" s="249">
        <v>2030039.1668234423</v>
      </c>
      <c r="V31" s="249">
        <v>2206066.1750587486</v>
      </c>
      <c r="W31" s="249">
        <v>2590595.4841610924</v>
      </c>
      <c r="X31" s="268"/>
      <c r="Y31" s="249">
        <v>2730452.7568685962</v>
      </c>
      <c r="Z31" s="249">
        <v>3232618.1245462098</v>
      </c>
      <c r="AA31" s="249">
        <v>3979951.111217089</v>
      </c>
      <c r="AB31" s="249">
        <v>4952069.2144007552</v>
      </c>
      <c r="AC31" s="268"/>
      <c r="AD31" s="249">
        <v>6346265.125076158</v>
      </c>
      <c r="AE31" s="249">
        <v>8347369.5569455577</v>
      </c>
      <c r="AF31" s="249">
        <v>10902979.598697836</v>
      </c>
      <c r="AG31" s="249">
        <v>14219084.044214102</v>
      </c>
      <c r="AH31" s="268"/>
    </row>
    <row r="32" spans="1:34" x14ac:dyDescent="0.2">
      <c r="N32" s="231">
        <v>0</v>
      </c>
      <c r="O32" s="187"/>
    </row>
    <row r="33" spans="1:78" x14ac:dyDescent="0.2">
      <c r="A33" s="24" t="s">
        <v>29</v>
      </c>
      <c r="B33" s="185">
        <v>0</v>
      </c>
      <c r="C33" s="185">
        <v>0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231">
        <v>0</v>
      </c>
      <c r="O33" s="185">
        <v>0</v>
      </c>
      <c r="P33" s="185">
        <v>0</v>
      </c>
      <c r="Q33" s="185">
        <v>0</v>
      </c>
      <c r="R33" s="185">
        <v>0</v>
      </c>
      <c r="S33" s="180"/>
      <c r="T33" s="185">
        <v>0</v>
      </c>
      <c r="U33" s="185">
        <v>0</v>
      </c>
      <c r="V33" s="185">
        <v>0</v>
      </c>
      <c r="W33" s="185">
        <v>0</v>
      </c>
      <c r="X33" s="180"/>
      <c r="Y33" s="185">
        <v>0</v>
      </c>
      <c r="Z33" s="185">
        <v>0</v>
      </c>
      <c r="AA33" s="185">
        <v>0</v>
      </c>
      <c r="AB33" s="185">
        <v>0</v>
      </c>
      <c r="AC33" s="180"/>
      <c r="AD33" s="185">
        <v>0</v>
      </c>
      <c r="AE33" s="185">
        <v>0</v>
      </c>
      <c r="AF33" s="185">
        <v>0</v>
      </c>
      <c r="AG33" s="185">
        <v>0</v>
      </c>
      <c r="AH33" s="180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</row>
    <row r="34" spans="1:78" x14ac:dyDescent="0.2"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P34" s="44"/>
      <c r="Q34" s="44"/>
      <c r="R34" s="44"/>
      <c r="T34" s="247"/>
      <c r="U34" s="247"/>
      <c r="V34" s="247"/>
      <c r="W34" s="247"/>
      <c r="Y34" s="247"/>
      <c r="Z34" s="247"/>
      <c r="AA34" s="247"/>
      <c r="AB34" s="247"/>
      <c r="AD34" s="247"/>
      <c r="AE34" s="247"/>
      <c r="AF34" s="247"/>
      <c r="AG34" s="247"/>
    </row>
    <row r="35" spans="1:78" x14ac:dyDescent="0.2">
      <c r="B35" s="187"/>
      <c r="E35" s="185"/>
    </row>
  </sheetData>
  <phoneticPr fontId="0" type="noConversion"/>
  <printOptions horizontalCentered="1" verticalCentered="1" gridLines="1" gridLinesSet="0"/>
  <pageMargins left="0.5" right="0.5" top="1.015625" bottom="1" header="0.5" footer="0.5"/>
  <pageSetup scale="75" orientation="landscape" horizontalDpi="4294967292" verticalDpi="300" r:id="rId1"/>
  <headerFooter alignWithMargins="0">
    <oddHeader>&amp;C&amp;"Times New Roman,Bold"&amp;14Serene Labs
Schedule 2
Pro-forma Statement of Cash Flows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210"/>
  <sheetViews>
    <sheetView zoomScaleNormal="100" workbookViewId="0">
      <selection activeCell="G11" sqref="G11"/>
    </sheetView>
  </sheetViews>
  <sheetFormatPr defaultColWidth="9.140625" defaultRowHeight="12.75" x14ac:dyDescent="0.2"/>
  <cols>
    <col min="1" max="1" width="3.42578125" style="26" customWidth="1"/>
    <col min="2" max="2" width="28.28515625" style="26" customWidth="1"/>
    <col min="3" max="3" width="13.140625" style="26" bestFit="1" customWidth="1"/>
    <col min="4" max="4" width="14.28515625" style="26" bestFit="1" customWidth="1"/>
    <col min="5" max="5" width="13.140625" style="26" bestFit="1" customWidth="1"/>
    <col min="6" max="6" width="14.28515625" style="26" bestFit="1" customWidth="1"/>
    <col min="7" max="7" width="15.42578125" style="26" bestFit="1" customWidth="1"/>
    <col min="8" max="8" width="8.140625" style="26" customWidth="1"/>
    <col min="9" max="9" width="10.5703125" style="26" customWidth="1"/>
    <col min="10" max="10" width="9.42578125" style="26" customWidth="1"/>
    <col min="11" max="12" width="9.85546875" style="26" customWidth="1"/>
    <col min="13" max="14" width="10.85546875" style="26" customWidth="1"/>
    <col min="15" max="16" width="12.140625" style="26" customWidth="1"/>
    <col min="17" max="23" width="11.85546875" style="26" customWidth="1"/>
    <col min="24" max="16384" width="9.140625" style="26"/>
  </cols>
  <sheetData>
    <row r="1" spans="2:71" ht="14.25" customHeight="1" thickBot="1" x14ac:dyDescent="0.25">
      <c r="H1" s="209"/>
    </row>
    <row r="2" spans="2:71" ht="12" customHeight="1" x14ac:dyDescent="0.2">
      <c r="B2" s="521" t="s">
        <v>134</v>
      </c>
      <c r="C2" s="527"/>
      <c r="D2" s="527"/>
      <c r="E2" s="527"/>
      <c r="F2" s="527"/>
      <c r="G2" s="522"/>
      <c r="H2" s="32"/>
      <c r="I2" s="32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2:71" x14ac:dyDescent="0.2">
      <c r="B3" s="504" t="str">
        <f>Summary_ProFormas!B3</f>
        <v>XYZ Product, Inc.</v>
      </c>
      <c r="C3" s="505"/>
      <c r="D3" s="505"/>
      <c r="E3" s="505"/>
      <c r="F3" s="505"/>
      <c r="G3" s="506"/>
      <c r="H3" s="32"/>
      <c r="I3" s="32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2:71" ht="13.5" thickBot="1" x14ac:dyDescent="0.25">
      <c r="B4" s="528" t="s">
        <v>120</v>
      </c>
      <c r="C4" s="529"/>
      <c r="D4" s="529"/>
      <c r="E4" s="529"/>
      <c r="F4" s="529"/>
      <c r="G4" s="530"/>
      <c r="H4" s="32"/>
      <c r="I4" s="32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2:71" ht="13.5" thickBot="1" x14ac:dyDescent="0.25">
      <c r="B5" s="287"/>
      <c r="C5" s="288" t="s">
        <v>0</v>
      </c>
      <c r="D5" s="288" t="s">
        <v>1</v>
      </c>
      <c r="E5" s="288" t="s">
        <v>2</v>
      </c>
      <c r="F5" s="288" t="s">
        <v>3</v>
      </c>
      <c r="G5" s="289" t="s">
        <v>4</v>
      </c>
      <c r="H5" s="32"/>
      <c r="I5" s="32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2:71" x14ac:dyDescent="0.2">
      <c r="B6" s="233" t="s">
        <v>151</v>
      </c>
      <c r="C6" s="373">
        <f>Earnings!N48</f>
        <v>-394959.05140467879</v>
      </c>
      <c r="D6" s="373">
        <f>Earnings!S48</f>
        <v>-322719.84549852851</v>
      </c>
      <c r="E6" s="373">
        <f>Earnings!X48</f>
        <v>837489.82484937133</v>
      </c>
      <c r="F6" s="373">
        <f>Earnings!AC48</f>
        <v>3596769.94552965</v>
      </c>
      <c r="G6" s="374">
        <f>Earnings!AH48</f>
        <v>11171917.537145965</v>
      </c>
      <c r="H6" s="32"/>
      <c r="I6" s="32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</row>
    <row r="7" spans="2:71" x14ac:dyDescent="0.2">
      <c r="B7" s="233" t="s">
        <v>133</v>
      </c>
      <c r="C7" s="373">
        <f>Summary_ProFormas!C157</f>
        <v>10000</v>
      </c>
      <c r="D7" s="373">
        <f>Summary_ProFormas!D157</f>
        <v>87500</v>
      </c>
      <c r="E7" s="373">
        <f>Summary_ProFormas!E157</f>
        <v>0</v>
      </c>
      <c r="F7" s="373">
        <f>Summary_ProFormas!F157</f>
        <v>12500</v>
      </c>
      <c r="G7" s="374">
        <f>Summary_ProFormas!G157</f>
        <v>10000</v>
      </c>
      <c r="H7" s="32"/>
      <c r="I7" s="32"/>
      <c r="J7" s="32"/>
      <c r="K7" s="32"/>
      <c r="L7" s="32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</row>
    <row r="8" spans="2:71" x14ac:dyDescent="0.2">
      <c r="B8" s="233" t="s">
        <v>147</v>
      </c>
      <c r="C8" s="373">
        <f>C21</f>
        <v>122472.93343155112</v>
      </c>
      <c r="D8" s="373">
        <f>D21</f>
        <v>336962.02392413188</v>
      </c>
      <c r="E8" s="373">
        <f>E21</f>
        <v>796609.40173837263</v>
      </c>
      <c r="F8" s="373">
        <f>F21</f>
        <v>1861342.1007915922</v>
      </c>
      <c r="G8" s="374">
        <f>G21</f>
        <v>3715099.5017617848</v>
      </c>
      <c r="H8" s="32"/>
      <c r="I8" s="32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</row>
    <row r="9" spans="2:71" x14ac:dyDescent="0.2">
      <c r="B9" s="233" t="s">
        <v>149</v>
      </c>
      <c r="C9" s="373">
        <f>'balance-sht'!B38</f>
        <v>750000</v>
      </c>
      <c r="D9" s="373">
        <f>'balance-sht'!Q38-C9</f>
        <v>2500000</v>
      </c>
      <c r="E9" s="373"/>
      <c r="F9" s="373"/>
      <c r="G9" s="374"/>
      <c r="H9" s="32"/>
      <c r="I9" s="32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</row>
    <row r="10" spans="2:71" x14ac:dyDescent="0.2">
      <c r="B10" s="233" t="s">
        <v>250</v>
      </c>
      <c r="C10" s="373">
        <f>C9-C8-C7+C6</f>
        <v>222568.01516377012</v>
      </c>
      <c r="D10" s="373">
        <f>D9-D8-D7+D6</f>
        <v>1752818.1305773396</v>
      </c>
      <c r="E10" s="373">
        <f>E9-E8-E7+E6</f>
        <v>40880.423110998701</v>
      </c>
      <c r="F10" s="373">
        <f>F9-F8-F7+F6</f>
        <v>1722927.8447380578</v>
      </c>
      <c r="G10" s="374">
        <f>G9-G8-G7+G6</f>
        <v>7446818.03538418</v>
      </c>
      <c r="H10" s="32"/>
      <c r="I10" s="32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</row>
    <row r="11" spans="2:71" x14ac:dyDescent="0.2">
      <c r="B11" s="233" t="s">
        <v>251</v>
      </c>
      <c r="C11" s="373"/>
      <c r="D11" s="373"/>
      <c r="E11" s="373"/>
      <c r="F11" s="373"/>
      <c r="G11" s="374">
        <f>G10*(1+C16)/(C15-C16)</f>
        <v>45744739.360217109</v>
      </c>
      <c r="H11" s="32"/>
      <c r="I11" s="32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</row>
    <row r="12" spans="2:71" x14ac:dyDescent="0.2">
      <c r="B12" s="233" t="s">
        <v>121</v>
      </c>
      <c r="C12" s="373">
        <f>C10/C13</f>
        <v>178054.41213101608</v>
      </c>
      <c r="D12" s="373">
        <f>D10/D13</f>
        <v>1121803.6035694974</v>
      </c>
      <c r="E12" s="373">
        <f>E10/E13</f>
        <v>20930.776632831334</v>
      </c>
      <c r="F12" s="373">
        <f>F10/F13</f>
        <v>705711.24520470854</v>
      </c>
      <c r="G12" s="374">
        <f>(G10+G11)/G13</f>
        <v>17429809.527390629</v>
      </c>
      <c r="H12" s="32"/>
      <c r="I12" s="32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</row>
    <row r="13" spans="2:71" x14ac:dyDescent="0.2">
      <c r="B13" s="233" t="s">
        <v>122</v>
      </c>
      <c r="C13" s="375">
        <f>(1+$C$15)^1</f>
        <v>1.25</v>
      </c>
      <c r="D13" s="375">
        <f>(1+$C$15)^2</f>
        <v>1.5625</v>
      </c>
      <c r="E13" s="376">
        <f>(1+$C$15)^3</f>
        <v>1.953125</v>
      </c>
      <c r="F13" s="376">
        <f>(1+$C$15)^4</f>
        <v>2.44140625</v>
      </c>
      <c r="G13" s="377">
        <f>(1+$C$15)^5</f>
        <v>3.0517578125</v>
      </c>
      <c r="H13" s="32"/>
      <c r="I13" s="290"/>
      <c r="J13" s="291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</row>
    <row r="14" spans="2:71" x14ac:dyDescent="0.2">
      <c r="B14" s="233" t="s">
        <v>123</v>
      </c>
      <c r="C14" s="236">
        <f>SUM(C12:G12)</f>
        <v>19456309.564928681</v>
      </c>
      <c r="D14" s="234"/>
      <c r="E14" s="234"/>
      <c r="F14" s="234"/>
      <c r="G14" s="235"/>
      <c r="H14" s="292"/>
      <c r="I14" s="32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</row>
    <row r="15" spans="2:71" x14ac:dyDescent="0.2">
      <c r="B15" s="233" t="s">
        <v>124</v>
      </c>
      <c r="C15" s="286">
        <v>0.25</v>
      </c>
      <c r="D15" s="234"/>
      <c r="E15" s="234"/>
      <c r="F15" s="234"/>
      <c r="G15" s="235"/>
      <c r="H15" s="32"/>
      <c r="I15" s="292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</row>
    <row r="16" spans="2:71" ht="13.5" thickBot="1" x14ac:dyDescent="0.25">
      <c r="B16" s="237" t="s">
        <v>125</v>
      </c>
      <c r="C16" s="370">
        <v>7.4999999999999997E-2</v>
      </c>
      <c r="D16" s="238"/>
      <c r="E16" s="238"/>
      <c r="F16" s="238"/>
      <c r="G16" s="371"/>
      <c r="H16" s="32"/>
      <c r="I16" s="292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</row>
    <row r="17" spans="2:71" x14ac:dyDescent="0.2">
      <c r="B17" s="367"/>
      <c r="C17" s="372"/>
      <c r="D17" s="368"/>
      <c r="E17" s="368"/>
      <c r="F17" s="368"/>
      <c r="G17" s="369"/>
      <c r="H17" s="292"/>
      <c r="I17" s="292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</row>
    <row r="18" spans="2:71" x14ac:dyDescent="0.2">
      <c r="B18" s="453" t="s">
        <v>126</v>
      </c>
      <c r="C18" s="292"/>
      <c r="D18" s="292"/>
      <c r="E18" s="292"/>
      <c r="F18" s="292"/>
      <c r="G18" s="292"/>
      <c r="H18" s="32"/>
      <c r="I18" s="32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2:71" x14ac:dyDescent="0.2">
      <c r="B19" s="453" t="s">
        <v>127</v>
      </c>
      <c r="C19" s="293">
        <f>Summary_ProFormas!C177-Summary_ProFormas!C173</f>
        <v>122472.93343155112</v>
      </c>
      <c r="D19" s="293">
        <f>Summary_ProFormas!D177-Summary_ProFormas!D173</f>
        <v>336962.02392413188</v>
      </c>
      <c r="E19" s="293">
        <f>Summary_ProFormas!E177-Summary_ProFormas!E173</f>
        <v>796609.40173837263</v>
      </c>
      <c r="F19" s="293">
        <f>Summary_ProFormas!F177-Summary_ProFormas!F173</f>
        <v>1861342.1007915922</v>
      </c>
      <c r="G19" s="293">
        <f>Summary_ProFormas!G177-Summary_ProFormas!G173</f>
        <v>3715099.5017617848</v>
      </c>
      <c r="H19" s="32"/>
      <c r="I19" s="32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</row>
    <row r="20" spans="2:71" x14ac:dyDescent="0.2">
      <c r="B20" s="24" t="s">
        <v>169</v>
      </c>
      <c r="C20" s="293"/>
      <c r="D20" s="293"/>
      <c r="E20" s="293"/>
      <c r="F20" s="293"/>
      <c r="G20" s="293"/>
      <c r="H20" s="32"/>
      <c r="I20" s="32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</row>
    <row r="21" spans="2:71" x14ac:dyDescent="0.2">
      <c r="B21" s="453" t="s">
        <v>126</v>
      </c>
      <c r="C21" s="293">
        <f>C19-C20</f>
        <v>122472.93343155112</v>
      </c>
      <c r="D21" s="293">
        <f>D19-D20</f>
        <v>336962.02392413188</v>
      </c>
      <c r="E21" s="293">
        <f>E19-E20</f>
        <v>796609.40173837263</v>
      </c>
      <c r="F21" s="293">
        <f>F19-F20</f>
        <v>1861342.1007915922</v>
      </c>
      <c r="G21" s="293">
        <f>G19-G20</f>
        <v>3715099.5017617848</v>
      </c>
      <c r="H21" s="32"/>
      <c r="I21" s="32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</row>
    <row r="22" spans="2:71" x14ac:dyDescent="0.2">
      <c r="C22" s="84"/>
      <c r="D22" s="84"/>
      <c r="E22" s="84"/>
      <c r="F22" s="84"/>
      <c r="G22" s="84"/>
      <c r="H22" s="32"/>
      <c r="I22" s="32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</row>
    <row r="23" spans="2:71" x14ac:dyDescent="0.2">
      <c r="B23" s="24" t="s">
        <v>307</v>
      </c>
      <c r="C23" s="84"/>
      <c r="D23" s="84"/>
      <c r="E23" s="84"/>
      <c r="F23" s="84"/>
      <c r="G23" s="84"/>
      <c r="H23" s="32"/>
      <c r="I23" s="32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</row>
    <row r="24" spans="2:71" x14ac:dyDescent="0.2">
      <c r="B24" s="2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</row>
    <row r="25" spans="2:71" x14ac:dyDescent="0.2">
      <c r="C25" s="84"/>
      <c r="D25" s="84"/>
      <c r="E25" s="84"/>
      <c r="F25" s="84"/>
      <c r="G25" s="84"/>
      <c r="H25" s="32"/>
      <c r="I25" s="32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</row>
    <row r="26" spans="2:71" ht="14.1" customHeight="1" x14ac:dyDescent="0.2">
      <c r="B26" s="2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2:71" ht="14.1" customHeight="1" x14ac:dyDescent="0.2">
      <c r="B27" s="23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2:71" ht="14.1" customHeight="1" x14ac:dyDescent="0.2">
      <c r="B28" s="23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2:71" ht="14.1" customHeight="1" x14ac:dyDescent="0.2">
      <c r="B29" s="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</row>
    <row r="30" spans="2:71" ht="14.1" customHeight="1" x14ac:dyDescent="0.2">
      <c r="B30" s="23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pans="2:71" ht="14.1" customHeight="1" x14ac:dyDescent="0.2">
      <c r="B31" s="23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2:71" ht="14.1" customHeight="1" x14ac:dyDescent="0.2">
      <c r="B32" s="23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ht="14.1" customHeight="1" x14ac:dyDescent="0.2">
      <c r="B33" s="23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1:23" ht="14.1" customHeight="1" x14ac:dyDescent="0.2">
      <c r="B34" s="23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pans="1:23" ht="14.1" customHeight="1" x14ac:dyDescent="0.2">
      <c r="B35" s="23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3" ht="14.1" customHeight="1" x14ac:dyDescent="0.2">
      <c r="B36" s="23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ht="14.1" customHeight="1" x14ac:dyDescent="0.2">
      <c r="B37" s="23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14.1" customHeight="1" x14ac:dyDescent="0.2">
      <c r="B38" s="23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 ht="14.1" customHeight="1" x14ac:dyDescent="0.2">
      <c r="B39" s="23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pans="1:23" ht="14.1" customHeight="1" x14ac:dyDescent="0.2">
      <c r="B40" s="23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pans="1:23" ht="14.1" customHeight="1" x14ac:dyDescent="0.2">
      <c r="B41" s="23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1:23" ht="14.1" customHeight="1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</row>
    <row r="43" spans="1:23" ht="14.1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14.1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ht="14.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14.1" customHeight="1" x14ac:dyDescent="0.2"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14.1" customHeight="1" x14ac:dyDescent="0.2">
      <c r="B47" s="44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14.1" customHeight="1" x14ac:dyDescent="0.2">
      <c r="B48" s="44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14.1" customHeight="1" x14ac:dyDescent="0.2">
      <c r="B49" s="23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</row>
    <row r="50" spans="1:23" ht="14.1" customHeight="1" x14ac:dyDescent="0.2">
      <c r="A50" s="294"/>
      <c r="B50" s="23"/>
      <c r="C50" s="294"/>
      <c r="D50" s="29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</row>
    <row r="51" spans="1:23" ht="14.1" customHeight="1" x14ac:dyDescent="0.2">
      <c r="B51" s="215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14.1" customHeight="1" x14ac:dyDescent="0.2">
      <c r="B52" s="42"/>
      <c r="D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1:23" ht="14.1" customHeight="1" x14ac:dyDescent="0.2">
      <c r="B53" s="42"/>
      <c r="C53" s="295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</row>
    <row r="54" spans="1:23" ht="14.1" customHeight="1" x14ac:dyDescent="0.2">
      <c r="B54" s="42"/>
      <c r="C54" s="2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</row>
    <row r="55" spans="1:23" ht="14.1" customHeight="1" x14ac:dyDescent="0.2">
      <c r="C55" s="248"/>
      <c r="D55" s="240"/>
      <c r="E55" s="240"/>
      <c r="F55" s="240"/>
      <c r="G55" s="20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</row>
    <row r="56" spans="1:23" ht="14.1" customHeight="1" x14ac:dyDescent="0.2">
      <c r="B56" s="239"/>
      <c r="C56" s="241"/>
      <c r="D56" s="242"/>
      <c r="E56" s="240"/>
      <c r="F56" s="240"/>
      <c r="G56" s="203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</row>
    <row r="57" spans="1:23" ht="14.1" customHeight="1" x14ac:dyDescent="0.2">
      <c r="B57" s="296"/>
      <c r="C57" s="241"/>
      <c r="D57" s="242"/>
      <c r="E57" s="240"/>
      <c r="F57" s="240"/>
      <c r="G57" s="203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</row>
    <row r="58" spans="1:23" x14ac:dyDescent="0.2">
      <c r="B58" s="182"/>
      <c r="C58" s="44"/>
      <c r="D58" s="44"/>
      <c r="E58" s="243"/>
      <c r="F58" s="244"/>
      <c r="G58" s="2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3" x14ac:dyDescent="0.2">
      <c r="B59" s="214"/>
      <c r="C59" s="44"/>
      <c r="D59" s="44"/>
      <c r="E59" s="243"/>
      <c r="F59" s="244"/>
      <c r="G59" s="244"/>
    </row>
    <row r="60" spans="1:23" x14ac:dyDescent="0.2">
      <c r="B60" s="214"/>
      <c r="C60" s="44"/>
      <c r="D60" s="84"/>
      <c r="E60" s="245"/>
      <c r="F60" s="244"/>
      <c r="G60" s="2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1:23" x14ac:dyDescent="0.2">
      <c r="B61" s="214"/>
      <c r="C61" s="44"/>
      <c r="D61" s="220"/>
      <c r="E61" s="244"/>
      <c r="F61" s="244"/>
      <c r="G61" s="244"/>
    </row>
    <row r="62" spans="1:23" x14ac:dyDescent="0.2">
      <c r="B62" s="183"/>
      <c r="C62" s="185"/>
      <c r="D62" s="246"/>
      <c r="E62" s="245"/>
      <c r="F62" s="245"/>
      <c r="G62" s="245"/>
    </row>
    <row r="63" spans="1:23" x14ac:dyDescent="0.2">
      <c r="B63" s="182"/>
      <c r="E63" s="247"/>
      <c r="F63" s="247"/>
      <c r="G63" s="244"/>
    </row>
    <row r="64" spans="1:23" x14ac:dyDescent="0.2">
      <c r="B64" s="182"/>
      <c r="C64" s="44"/>
      <c r="D64" s="44"/>
      <c r="E64" s="244"/>
      <c r="F64" s="244"/>
      <c r="G64" s="244"/>
    </row>
    <row r="65" spans="2:7" x14ac:dyDescent="0.2">
      <c r="B65" s="214"/>
      <c r="C65" s="44"/>
      <c r="D65" s="44"/>
      <c r="E65" s="244"/>
      <c r="F65" s="244"/>
      <c r="G65" s="244"/>
    </row>
    <row r="66" spans="2:7" x14ac:dyDescent="0.2">
      <c r="B66" s="214"/>
      <c r="C66" s="44"/>
      <c r="D66" s="44"/>
      <c r="E66" s="244"/>
      <c r="F66" s="244"/>
      <c r="G66" s="244"/>
    </row>
    <row r="67" spans="2:7" x14ac:dyDescent="0.2">
      <c r="B67" s="214"/>
      <c r="C67" s="44"/>
      <c r="D67" s="44"/>
      <c r="E67" s="244"/>
      <c r="F67" s="244"/>
      <c r="G67" s="244"/>
    </row>
    <row r="68" spans="2:7" x14ac:dyDescent="0.2">
      <c r="B68" s="183"/>
      <c r="C68" s="185"/>
      <c r="D68" s="185"/>
      <c r="E68" s="245"/>
      <c r="F68" s="245"/>
      <c r="G68" s="245"/>
    </row>
    <row r="69" spans="2:7" x14ac:dyDescent="0.2">
      <c r="E69" s="247"/>
      <c r="F69" s="247"/>
      <c r="G69" s="244"/>
    </row>
    <row r="70" spans="2:7" x14ac:dyDescent="0.2">
      <c r="B70" s="182"/>
      <c r="C70" s="44"/>
      <c r="D70" s="44"/>
      <c r="E70" s="244"/>
      <c r="F70" s="244"/>
      <c r="G70" s="244"/>
    </row>
    <row r="71" spans="2:7" x14ac:dyDescent="0.2">
      <c r="B71" s="214"/>
      <c r="C71" s="44"/>
      <c r="D71" s="44"/>
      <c r="E71" s="244"/>
      <c r="F71" s="244"/>
      <c r="G71" s="244"/>
    </row>
    <row r="72" spans="2:7" x14ac:dyDescent="0.2">
      <c r="B72" s="214"/>
      <c r="C72" s="44"/>
      <c r="D72" s="44"/>
      <c r="E72" s="244"/>
      <c r="F72" s="244"/>
      <c r="G72" s="244"/>
    </row>
    <row r="73" spans="2:7" x14ac:dyDescent="0.2">
      <c r="B73" s="229"/>
      <c r="C73" s="185"/>
      <c r="D73" s="185"/>
      <c r="E73" s="245"/>
      <c r="F73" s="245"/>
      <c r="G73" s="245"/>
    </row>
    <row r="74" spans="2:7" x14ac:dyDescent="0.2">
      <c r="B74" s="183"/>
      <c r="C74" s="185"/>
      <c r="D74" s="185"/>
      <c r="E74" s="245"/>
      <c r="F74" s="245"/>
      <c r="G74" s="245"/>
    </row>
    <row r="75" spans="2:7" x14ac:dyDescent="0.2">
      <c r="B75" s="182"/>
      <c r="E75" s="247"/>
      <c r="F75" s="247"/>
      <c r="G75" s="244"/>
    </row>
    <row r="76" spans="2:7" x14ac:dyDescent="0.2">
      <c r="B76" s="182"/>
      <c r="C76" s="44"/>
      <c r="D76" s="44"/>
      <c r="E76" s="244"/>
      <c r="F76" s="244"/>
      <c r="G76" s="244"/>
    </row>
    <row r="77" spans="2:7" x14ac:dyDescent="0.2">
      <c r="B77" s="214"/>
      <c r="C77" s="44"/>
      <c r="D77" s="44"/>
      <c r="E77" s="244"/>
      <c r="F77" s="244"/>
      <c r="G77" s="244"/>
    </row>
    <row r="78" spans="2:7" x14ac:dyDescent="0.2">
      <c r="B78" s="214"/>
      <c r="C78" s="44"/>
      <c r="D78" s="44"/>
      <c r="E78" s="244"/>
      <c r="F78" s="244"/>
      <c r="G78" s="244"/>
    </row>
    <row r="79" spans="2:7" x14ac:dyDescent="0.2">
      <c r="B79" s="214"/>
      <c r="C79" s="44"/>
      <c r="D79" s="44"/>
      <c r="E79" s="244"/>
      <c r="F79" s="244"/>
      <c r="G79" s="244"/>
    </row>
    <row r="80" spans="2:7" x14ac:dyDescent="0.2">
      <c r="B80" s="183"/>
      <c r="C80" s="185"/>
      <c r="D80" s="185"/>
      <c r="E80" s="245"/>
      <c r="F80" s="245"/>
      <c r="G80" s="245"/>
    </row>
    <row r="81" spans="2:7" x14ac:dyDescent="0.2">
      <c r="E81" s="247"/>
      <c r="F81" s="247"/>
      <c r="G81" s="244"/>
    </row>
    <row r="82" spans="2:7" x14ac:dyDescent="0.2">
      <c r="B82" s="214"/>
      <c r="C82" s="44"/>
      <c r="D82" s="44"/>
      <c r="E82" s="244"/>
      <c r="F82" s="244"/>
      <c r="G82" s="244"/>
    </row>
    <row r="83" spans="2:7" x14ac:dyDescent="0.2">
      <c r="B83" s="214"/>
      <c r="C83" s="44"/>
      <c r="D83" s="44"/>
      <c r="E83" s="244"/>
      <c r="F83" s="244"/>
      <c r="G83" s="244"/>
    </row>
    <row r="84" spans="2:7" x14ac:dyDescent="0.2">
      <c r="B84" s="214"/>
      <c r="C84" s="44"/>
      <c r="D84" s="44"/>
      <c r="E84" s="244"/>
      <c r="F84" s="244"/>
      <c r="G84" s="244"/>
    </row>
    <row r="85" spans="2:7" x14ac:dyDescent="0.2">
      <c r="B85" s="214"/>
      <c r="C85" s="44"/>
      <c r="D85" s="44"/>
      <c r="E85" s="244"/>
      <c r="F85" s="244"/>
      <c r="G85" s="244"/>
    </row>
    <row r="86" spans="2:7" x14ac:dyDescent="0.2">
      <c r="B86" s="183"/>
      <c r="C86" s="185"/>
      <c r="D86" s="185"/>
      <c r="E86" s="245"/>
      <c r="F86" s="245"/>
      <c r="G86" s="245"/>
    </row>
    <row r="89" spans="2:7" x14ac:dyDescent="0.2">
      <c r="B89" s="29"/>
    </row>
    <row r="90" spans="2:7" x14ac:dyDescent="0.2">
      <c r="B90" s="29"/>
    </row>
    <row r="91" spans="2:7" x14ac:dyDescent="0.2">
      <c r="C91" s="248"/>
      <c r="D91" s="240"/>
      <c r="E91" s="240"/>
      <c r="F91" s="240"/>
      <c r="G91" s="203"/>
    </row>
    <row r="92" spans="2:7" x14ac:dyDescent="0.2">
      <c r="B92" s="239"/>
      <c r="C92" s="241"/>
      <c r="D92" s="242"/>
      <c r="E92" s="240"/>
      <c r="F92" s="240"/>
      <c r="G92" s="203"/>
    </row>
    <row r="93" spans="2:7" x14ac:dyDescent="0.2">
      <c r="B93" s="296"/>
      <c r="C93" s="241"/>
      <c r="D93" s="242"/>
      <c r="E93" s="240"/>
      <c r="F93" s="240"/>
      <c r="G93" s="203"/>
    </row>
    <row r="94" spans="2:7" x14ac:dyDescent="0.2">
      <c r="B94" s="182"/>
      <c r="C94" s="44"/>
      <c r="D94" s="44"/>
      <c r="E94" s="244"/>
      <c r="F94" s="244"/>
      <c r="G94" s="247"/>
    </row>
    <row r="95" spans="2:7" x14ac:dyDescent="0.2">
      <c r="B95" s="214"/>
      <c r="C95" s="44"/>
      <c r="D95" s="44"/>
      <c r="E95" s="244"/>
      <c r="F95" s="244"/>
      <c r="G95" s="247"/>
    </row>
    <row r="96" spans="2:7" x14ac:dyDescent="0.2">
      <c r="B96" s="214"/>
      <c r="C96" s="44"/>
      <c r="D96" s="44"/>
      <c r="E96" s="244"/>
      <c r="F96" s="244"/>
      <c r="G96" s="247"/>
    </row>
    <row r="97" spans="2:7" x14ac:dyDescent="0.2">
      <c r="B97" s="214"/>
      <c r="C97" s="44"/>
      <c r="D97" s="44"/>
      <c r="E97" s="244"/>
      <c r="F97" s="244"/>
      <c r="G97" s="247"/>
    </row>
    <row r="98" spans="2:7" x14ac:dyDescent="0.2">
      <c r="B98" s="183"/>
      <c r="C98" s="185"/>
      <c r="D98" s="185"/>
      <c r="E98" s="244"/>
      <c r="F98" s="244"/>
      <c r="G98" s="249"/>
    </row>
    <row r="99" spans="2:7" x14ac:dyDescent="0.2">
      <c r="B99" s="182"/>
      <c r="E99" s="247"/>
      <c r="F99" s="247"/>
      <c r="G99" s="247"/>
    </row>
    <row r="100" spans="2:7" x14ac:dyDescent="0.2">
      <c r="B100" s="182"/>
      <c r="C100" s="44"/>
      <c r="D100" s="44"/>
      <c r="E100" s="244"/>
      <c r="F100" s="244"/>
      <c r="G100" s="247"/>
    </row>
    <row r="101" spans="2:7" x14ac:dyDescent="0.2">
      <c r="B101" s="214"/>
      <c r="C101" s="44"/>
      <c r="D101" s="44"/>
      <c r="E101" s="244"/>
      <c r="F101" s="244"/>
      <c r="G101" s="247"/>
    </row>
    <row r="102" spans="2:7" x14ac:dyDescent="0.2">
      <c r="B102" s="214"/>
      <c r="C102" s="44"/>
      <c r="D102" s="44"/>
      <c r="E102" s="244"/>
      <c r="F102" s="244"/>
      <c r="G102" s="247"/>
    </row>
    <row r="103" spans="2:7" x14ac:dyDescent="0.2">
      <c r="B103" s="214"/>
      <c r="C103" s="44"/>
      <c r="D103" s="44"/>
      <c r="E103" s="244"/>
      <c r="F103" s="244"/>
      <c r="G103" s="247"/>
    </row>
    <row r="104" spans="2:7" x14ac:dyDescent="0.2">
      <c r="B104" s="183"/>
      <c r="C104" s="185"/>
      <c r="D104" s="185"/>
      <c r="E104" s="244"/>
      <c r="F104" s="244"/>
      <c r="G104" s="249"/>
    </row>
    <row r="105" spans="2:7" x14ac:dyDescent="0.2">
      <c r="E105" s="247"/>
      <c r="F105" s="247"/>
      <c r="G105" s="247"/>
    </row>
    <row r="106" spans="2:7" x14ac:dyDescent="0.2">
      <c r="B106" s="182"/>
      <c r="C106" s="44"/>
      <c r="D106" s="44"/>
      <c r="E106" s="244"/>
      <c r="F106" s="244"/>
      <c r="G106" s="247"/>
    </row>
    <row r="107" spans="2:7" x14ac:dyDescent="0.2">
      <c r="B107" s="214"/>
      <c r="C107" s="44"/>
      <c r="D107" s="44"/>
      <c r="E107" s="244"/>
      <c r="F107" s="244"/>
      <c r="G107" s="247"/>
    </row>
    <row r="108" spans="2:7" x14ac:dyDescent="0.2">
      <c r="B108" s="214"/>
      <c r="C108" s="44"/>
      <c r="D108" s="44"/>
      <c r="E108" s="244"/>
      <c r="F108" s="244"/>
      <c r="G108" s="247"/>
    </row>
    <row r="109" spans="2:7" x14ac:dyDescent="0.2">
      <c r="B109" s="229"/>
      <c r="C109" s="185"/>
      <c r="D109" s="185"/>
      <c r="E109" s="244"/>
      <c r="F109" s="244"/>
      <c r="G109" s="249"/>
    </row>
    <row r="110" spans="2:7" x14ac:dyDescent="0.2">
      <c r="B110" s="183"/>
      <c r="C110" s="185"/>
      <c r="D110" s="185"/>
      <c r="E110" s="244"/>
      <c r="F110" s="244"/>
      <c r="G110" s="249"/>
    </row>
    <row r="111" spans="2:7" x14ac:dyDescent="0.2">
      <c r="B111" s="182"/>
      <c r="E111" s="247"/>
      <c r="F111" s="247"/>
      <c r="G111" s="247"/>
    </row>
    <row r="112" spans="2:7" x14ac:dyDescent="0.2">
      <c r="B112" s="182"/>
      <c r="C112" s="44"/>
      <c r="D112" s="44"/>
      <c r="E112" s="244"/>
      <c r="F112" s="244"/>
      <c r="G112" s="247"/>
    </row>
    <row r="113" spans="2:7" x14ac:dyDescent="0.2">
      <c r="B113" s="214"/>
      <c r="C113" s="44"/>
      <c r="D113" s="44"/>
      <c r="E113" s="244"/>
      <c r="F113" s="244"/>
      <c r="G113" s="247"/>
    </row>
    <row r="114" spans="2:7" x14ac:dyDescent="0.2">
      <c r="B114" s="214"/>
      <c r="C114" s="44"/>
      <c r="D114" s="44"/>
      <c r="E114" s="244"/>
      <c r="F114" s="244"/>
      <c r="G114" s="247"/>
    </row>
    <row r="115" spans="2:7" x14ac:dyDescent="0.2">
      <c r="B115" s="214"/>
      <c r="C115" s="44"/>
      <c r="D115" s="44"/>
      <c r="E115" s="244"/>
      <c r="F115" s="244"/>
      <c r="G115" s="247"/>
    </row>
    <row r="116" spans="2:7" x14ac:dyDescent="0.2">
      <c r="B116" s="183"/>
      <c r="C116" s="185"/>
      <c r="D116" s="185"/>
      <c r="E116" s="244"/>
      <c r="F116" s="244"/>
      <c r="G116" s="249"/>
    </row>
    <row r="117" spans="2:7" x14ac:dyDescent="0.2">
      <c r="E117" s="247"/>
      <c r="F117" s="247"/>
      <c r="G117" s="247"/>
    </row>
    <row r="118" spans="2:7" x14ac:dyDescent="0.2">
      <c r="B118" s="214"/>
      <c r="C118" s="44"/>
      <c r="D118" s="44"/>
      <c r="E118" s="244"/>
      <c r="F118" s="244"/>
      <c r="G118" s="247"/>
    </row>
    <row r="119" spans="2:7" x14ac:dyDescent="0.2">
      <c r="B119" s="214"/>
      <c r="C119" s="44"/>
      <c r="D119" s="44"/>
      <c r="E119" s="244"/>
      <c r="F119" s="244"/>
      <c r="G119" s="247"/>
    </row>
    <row r="120" spans="2:7" x14ac:dyDescent="0.2">
      <c r="B120" s="214"/>
      <c r="C120" s="44"/>
      <c r="D120" s="44"/>
      <c r="E120" s="244"/>
      <c r="F120" s="244"/>
      <c r="G120" s="247"/>
    </row>
    <row r="121" spans="2:7" x14ac:dyDescent="0.2">
      <c r="B121" s="214"/>
      <c r="C121" s="44"/>
      <c r="D121" s="44"/>
      <c r="E121" s="244"/>
      <c r="F121" s="244"/>
      <c r="G121" s="247"/>
    </row>
    <row r="122" spans="2:7" x14ac:dyDescent="0.2">
      <c r="B122" s="183"/>
      <c r="C122" s="185"/>
      <c r="D122" s="185"/>
      <c r="E122" s="244"/>
      <c r="F122" s="244"/>
      <c r="G122" s="249"/>
    </row>
    <row r="123" spans="2:7" x14ac:dyDescent="0.2">
      <c r="E123" s="247"/>
      <c r="F123" s="247"/>
    </row>
    <row r="124" spans="2:7" x14ac:dyDescent="0.2">
      <c r="B124" s="29"/>
    </row>
    <row r="125" spans="2:7" ht="6.95" customHeight="1" x14ac:dyDescent="0.2">
      <c r="B125" s="29"/>
    </row>
    <row r="126" spans="2:7" x14ac:dyDescent="0.2">
      <c r="C126" s="248"/>
      <c r="D126" s="240"/>
      <c r="E126" s="240"/>
      <c r="F126" s="240"/>
      <c r="G126" s="203"/>
    </row>
    <row r="127" spans="2:7" x14ac:dyDescent="0.2">
      <c r="B127" s="239"/>
      <c r="C127" s="241"/>
      <c r="D127" s="242"/>
      <c r="E127" s="240"/>
      <c r="F127" s="240"/>
      <c r="G127" s="203"/>
    </row>
    <row r="128" spans="2:7" x14ac:dyDescent="0.2">
      <c r="B128" s="296"/>
      <c r="C128" s="241"/>
      <c r="D128" s="242"/>
      <c r="E128" s="240"/>
      <c r="F128" s="240"/>
      <c r="G128" s="203"/>
    </row>
    <row r="129" spans="2:7" x14ac:dyDescent="0.2">
      <c r="B129" s="182"/>
      <c r="C129" s="44"/>
      <c r="D129" s="44"/>
      <c r="E129" s="244"/>
      <c r="F129" s="244"/>
      <c r="G129" s="247"/>
    </row>
    <row r="130" spans="2:7" x14ac:dyDescent="0.2">
      <c r="B130" s="214"/>
      <c r="C130" s="44"/>
      <c r="D130" s="44"/>
      <c r="E130" s="244"/>
      <c r="F130" s="244"/>
      <c r="G130" s="247"/>
    </row>
    <row r="131" spans="2:7" x14ac:dyDescent="0.2">
      <c r="B131" s="214"/>
      <c r="C131" s="44"/>
      <c r="D131" s="44"/>
      <c r="E131" s="244"/>
      <c r="F131" s="244"/>
      <c r="G131" s="247"/>
    </row>
    <row r="132" spans="2:7" x14ac:dyDescent="0.2">
      <c r="B132" s="214"/>
      <c r="C132" s="44"/>
      <c r="D132" s="44"/>
      <c r="E132" s="244"/>
      <c r="F132" s="244"/>
      <c r="G132" s="247"/>
    </row>
    <row r="133" spans="2:7" x14ac:dyDescent="0.2">
      <c r="B133" s="183"/>
      <c r="C133" s="185"/>
      <c r="D133" s="185"/>
      <c r="E133" s="244"/>
      <c r="F133" s="244"/>
      <c r="G133" s="249"/>
    </row>
    <row r="134" spans="2:7" ht="9" customHeight="1" x14ac:dyDescent="0.2">
      <c r="B134" s="182"/>
      <c r="E134" s="247"/>
      <c r="F134" s="247"/>
      <c r="G134" s="247"/>
    </row>
    <row r="135" spans="2:7" x14ac:dyDescent="0.2">
      <c r="B135" s="182"/>
      <c r="C135" s="44"/>
      <c r="D135" s="44"/>
      <c r="E135" s="244"/>
      <c r="F135" s="244"/>
      <c r="G135" s="247"/>
    </row>
    <row r="136" spans="2:7" x14ac:dyDescent="0.2">
      <c r="B136" s="214"/>
      <c r="C136" s="44"/>
      <c r="D136" s="44"/>
      <c r="E136" s="244"/>
      <c r="F136" s="244"/>
      <c r="G136" s="247"/>
    </row>
    <row r="137" spans="2:7" x14ac:dyDescent="0.2">
      <c r="B137" s="214"/>
      <c r="C137" s="44"/>
      <c r="D137" s="44"/>
      <c r="E137" s="244"/>
      <c r="F137" s="244"/>
      <c r="G137" s="247"/>
    </row>
    <row r="138" spans="2:7" x14ac:dyDescent="0.2">
      <c r="B138" s="214"/>
      <c r="C138" s="44"/>
      <c r="D138" s="44"/>
      <c r="E138" s="244"/>
      <c r="F138" s="244"/>
      <c r="G138" s="247"/>
    </row>
    <row r="139" spans="2:7" x14ac:dyDescent="0.2">
      <c r="B139" s="183"/>
      <c r="C139" s="185"/>
      <c r="D139" s="185"/>
      <c r="E139" s="244"/>
      <c r="F139" s="244"/>
      <c r="G139" s="249"/>
    </row>
    <row r="140" spans="2:7" ht="9" customHeight="1" x14ac:dyDescent="0.2">
      <c r="E140" s="247"/>
      <c r="F140" s="247"/>
      <c r="G140" s="247"/>
    </row>
    <row r="141" spans="2:7" x14ac:dyDescent="0.2">
      <c r="B141" s="182"/>
      <c r="C141" s="44"/>
      <c r="D141" s="44"/>
      <c r="E141" s="244"/>
      <c r="F141" s="244"/>
      <c r="G141" s="247"/>
    </row>
    <row r="142" spans="2:7" x14ac:dyDescent="0.2">
      <c r="B142" s="214"/>
      <c r="C142" s="44"/>
      <c r="D142" s="44"/>
      <c r="E142" s="244"/>
      <c r="F142" s="244"/>
      <c r="G142" s="247"/>
    </row>
    <row r="143" spans="2:7" x14ac:dyDescent="0.2">
      <c r="B143" s="214"/>
      <c r="C143" s="44"/>
      <c r="D143" s="44"/>
      <c r="E143" s="244"/>
      <c r="F143" s="244"/>
      <c r="G143" s="247"/>
    </row>
    <row r="144" spans="2:7" x14ac:dyDescent="0.2">
      <c r="B144" s="229"/>
      <c r="C144" s="185"/>
      <c r="D144" s="185"/>
      <c r="E144" s="244"/>
      <c r="F144" s="244"/>
      <c r="G144" s="249"/>
    </row>
    <row r="145" spans="2:14" x14ac:dyDescent="0.2">
      <c r="B145" s="183"/>
      <c r="C145" s="185"/>
      <c r="D145" s="185"/>
      <c r="E145" s="244"/>
      <c r="F145" s="244"/>
      <c r="G145" s="249"/>
    </row>
    <row r="146" spans="2:14" ht="9" customHeight="1" x14ac:dyDescent="0.2">
      <c r="B146" s="182"/>
      <c r="E146" s="247"/>
      <c r="F146" s="247"/>
      <c r="G146" s="247"/>
    </row>
    <row r="147" spans="2:14" x14ac:dyDescent="0.2">
      <c r="B147" s="182"/>
      <c r="C147" s="44"/>
      <c r="D147" s="44"/>
      <c r="E147" s="244"/>
      <c r="F147" s="244"/>
      <c r="G147" s="247"/>
    </row>
    <row r="148" spans="2:14" x14ac:dyDescent="0.2">
      <c r="B148" s="214"/>
      <c r="C148" s="44"/>
      <c r="D148" s="44"/>
      <c r="E148" s="244"/>
      <c r="F148" s="244"/>
      <c r="G148" s="247"/>
    </row>
    <row r="149" spans="2:14" x14ac:dyDescent="0.2">
      <c r="B149" s="214"/>
      <c r="C149" s="44"/>
      <c r="D149" s="44"/>
      <c r="E149" s="244"/>
      <c r="F149" s="244"/>
      <c r="G149" s="247"/>
    </row>
    <row r="150" spans="2:14" x14ac:dyDescent="0.2">
      <c r="B150" s="214"/>
      <c r="C150" s="44"/>
      <c r="D150" s="44"/>
      <c r="E150" s="244"/>
      <c r="F150" s="244"/>
      <c r="G150" s="247"/>
    </row>
    <row r="151" spans="2:14" x14ac:dyDescent="0.2">
      <c r="B151" s="183"/>
      <c r="C151" s="185"/>
      <c r="D151" s="185"/>
      <c r="E151" s="244"/>
      <c r="F151" s="244"/>
      <c r="G151" s="249"/>
    </row>
    <row r="152" spans="2:14" ht="9" customHeight="1" x14ac:dyDescent="0.2">
      <c r="E152" s="247"/>
      <c r="F152" s="247"/>
      <c r="G152" s="247"/>
    </row>
    <row r="153" spans="2:14" x14ac:dyDescent="0.2">
      <c r="B153" s="214"/>
      <c r="C153" s="44"/>
      <c r="D153" s="44"/>
      <c r="E153" s="244"/>
      <c r="F153" s="244"/>
      <c r="G153" s="247"/>
    </row>
    <row r="154" spans="2:14" x14ac:dyDescent="0.2">
      <c r="B154" s="214"/>
      <c r="C154" s="44"/>
      <c r="D154" s="44"/>
      <c r="E154" s="244"/>
      <c r="F154" s="244"/>
      <c r="G154" s="247"/>
    </row>
    <row r="155" spans="2:14" x14ac:dyDescent="0.2">
      <c r="B155" s="214"/>
      <c r="C155" s="44"/>
      <c r="D155" s="44"/>
      <c r="E155" s="244"/>
      <c r="F155" s="244"/>
      <c r="G155" s="247"/>
      <c r="H155" s="23"/>
      <c r="I155" s="23"/>
      <c r="J155" s="23"/>
      <c r="K155" s="23"/>
      <c r="L155" s="23"/>
      <c r="M155" s="23"/>
      <c r="N155" s="23"/>
    </row>
    <row r="156" spans="2:14" x14ac:dyDescent="0.2">
      <c r="B156" s="214"/>
      <c r="C156" s="44"/>
      <c r="D156" s="44"/>
      <c r="E156" s="244"/>
      <c r="F156" s="244"/>
      <c r="G156" s="247"/>
      <c r="H156" s="23"/>
      <c r="I156" s="23"/>
      <c r="J156" s="23"/>
      <c r="K156" s="23"/>
      <c r="L156" s="23"/>
      <c r="M156" s="23"/>
      <c r="N156" s="23"/>
    </row>
    <row r="157" spans="2:14" x14ac:dyDescent="0.2">
      <c r="B157" s="183"/>
      <c r="C157" s="185"/>
      <c r="D157" s="185"/>
      <c r="E157" s="245"/>
      <c r="F157" s="245"/>
      <c r="G157" s="249"/>
      <c r="H157" s="23"/>
      <c r="I157" s="23"/>
      <c r="J157" s="23"/>
      <c r="K157" s="23"/>
      <c r="L157" s="23"/>
      <c r="M157" s="23"/>
      <c r="N157" s="23"/>
    </row>
    <row r="158" spans="2:14" x14ac:dyDescent="0.2">
      <c r="H158" s="23"/>
      <c r="I158" s="23"/>
      <c r="J158" s="23"/>
      <c r="K158" s="23"/>
      <c r="L158" s="23"/>
      <c r="M158" s="23"/>
      <c r="N158" s="23"/>
    </row>
    <row r="159" spans="2:14" x14ac:dyDescent="0.2">
      <c r="H159" s="23"/>
      <c r="I159" s="23"/>
      <c r="J159" s="23"/>
      <c r="K159" s="23"/>
      <c r="L159" s="23"/>
      <c r="M159" s="23"/>
      <c r="N159" s="23"/>
    </row>
    <row r="160" spans="2:14" x14ac:dyDescent="0.2">
      <c r="B160" s="29"/>
      <c r="H160" s="23"/>
      <c r="I160" s="23"/>
      <c r="J160" s="23"/>
      <c r="K160" s="23"/>
      <c r="L160" s="23"/>
      <c r="M160" s="23"/>
      <c r="N160" s="23"/>
    </row>
    <row r="161" spans="2:20" x14ac:dyDescent="0.2">
      <c r="B161" s="29"/>
      <c r="H161" s="23"/>
      <c r="I161" s="23"/>
      <c r="J161" s="23"/>
      <c r="K161" s="23"/>
      <c r="L161" s="23"/>
      <c r="M161" s="23"/>
      <c r="N161" s="23"/>
    </row>
    <row r="162" spans="2:20" x14ac:dyDescent="0.2">
      <c r="B162" s="24"/>
      <c r="C162" s="250"/>
      <c r="D162" s="51"/>
      <c r="E162" s="51"/>
      <c r="F162" s="51"/>
      <c r="G162" s="251"/>
      <c r="H162" s="31"/>
      <c r="I162" s="31"/>
      <c r="J162" s="31" t="s">
        <v>64</v>
      </c>
      <c r="K162" s="35" t="s">
        <v>65</v>
      </c>
      <c r="L162" s="31" t="s">
        <v>64</v>
      </c>
      <c r="M162" s="31" t="s">
        <v>66</v>
      </c>
      <c r="N162" s="23"/>
    </row>
    <row r="163" spans="2:20" x14ac:dyDescent="0.2">
      <c r="B163" s="42"/>
      <c r="C163" s="252"/>
      <c r="D163" s="251"/>
      <c r="E163" s="51"/>
      <c r="F163" s="51"/>
      <c r="G163" s="251"/>
      <c r="H163" s="31"/>
      <c r="I163" s="31"/>
      <c r="J163" s="31" t="s">
        <v>67</v>
      </c>
      <c r="K163" s="31" t="s">
        <v>68</v>
      </c>
      <c r="L163" s="31" t="s">
        <v>69</v>
      </c>
      <c r="M163" s="31" t="s">
        <v>70</v>
      </c>
      <c r="N163" s="23"/>
    </row>
    <row r="164" spans="2:20" x14ac:dyDescent="0.2">
      <c r="B164" s="296"/>
      <c r="C164" s="241"/>
      <c r="D164" s="242"/>
      <c r="E164" s="240"/>
      <c r="F164" s="240"/>
      <c r="G164" s="203"/>
      <c r="K164" s="23"/>
      <c r="L164" s="23"/>
      <c r="M164" s="23"/>
      <c r="N164" s="23"/>
    </row>
    <row r="165" spans="2:20" x14ac:dyDescent="0.2">
      <c r="B165" s="182"/>
      <c r="C165" s="44"/>
      <c r="D165" s="44"/>
      <c r="E165" s="244"/>
      <c r="F165" s="244"/>
      <c r="G165" s="247"/>
      <c r="H165" s="253"/>
      <c r="I165" s="253"/>
      <c r="J165" s="253" t="e">
        <f>Operations!#REF!</f>
        <v>#REF!</v>
      </c>
      <c r="K165" s="23">
        <v>1</v>
      </c>
      <c r="L165" s="23">
        <v>1</v>
      </c>
      <c r="M165" s="23">
        <v>10</v>
      </c>
      <c r="N165" s="23"/>
      <c r="P165" s="44">
        <f>C165*F165+D165*E165</f>
        <v>0</v>
      </c>
    </row>
    <row r="166" spans="2:20" x14ac:dyDescent="0.2">
      <c r="B166" s="214"/>
      <c r="C166" s="44"/>
      <c r="D166" s="44"/>
      <c r="E166" s="244"/>
      <c r="F166" s="244"/>
      <c r="G166" s="247"/>
      <c r="H166" s="253"/>
      <c r="I166" s="253"/>
      <c r="J166" s="253" t="e">
        <f>Operations!#REF!</f>
        <v>#REF!</v>
      </c>
      <c r="K166" s="23">
        <v>1</v>
      </c>
      <c r="L166" s="23">
        <v>1</v>
      </c>
      <c r="M166" s="23">
        <v>10</v>
      </c>
      <c r="N166" s="23"/>
      <c r="P166" s="44">
        <f>C166*F166+D166*E166</f>
        <v>0</v>
      </c>
      <c r="S166" s="26">
        <v>3</v>
      </c>
      <c r="T166" s="26" t="s">
        <v>71</v>
      </c>
    </row>
    <row r="167" spans="2:20" x14ac:dyDescent="0.2">
      <c r="B167" s="214"/>
      <c r="C167" s="44"/>
      <c r="D167" s="44"/>
      <c r="E167" s="244"/>
      <c r="F167" s="244"/>
      <c r="G167" s="247"/>
      <c r="H167" s="253"/>
      <c r="I167" s="253"/>
      <c r="J167" s="253" t="e">
        <f>Operations!#REF!</f>
        <v>#REF!</v>
      </c>
      <c r="K167" s="23">
        <v>1</v>
      </c>
      <c r="L167" s="23">
        <v>1</v>
      </c>
      <c r="M167" s="23">
        <v>10</v>
      </c>
      <c r="N167" s="23"/>
      <c r="P167" s="44">
        <f>C167*F167+D167*E167</f>
        <v>0</v>
      </c>
      <c r="S167" s="26">
        <v>1</v>
      </c>
      <c r="T167" s="26" t="s">
        <v>72</v>
      </c>
    </row>
    <row r="168" spans="2:20" x14ac:dyDescent="0.2">
      <c r="B168" s="214"/>
      <c r="C168" s="44"/>
      <c r="D168" s="44"/>
      <c r="E168" s="244"/>
      <c r="F168" s="244"/>
      <c r="G168" s="247"/>
      <c r="H168" s="253"/>
      <c r="I168" s="253"/>
      <c r="J168" s="253" t="e">
        <f>Operations!#REF!</f>
        <v>#REF!</v>
      </c>
      <c r="K168" s="23">
        <v>1</v>
      </c>
      <c r="L168" s="23">
        <v>1</v>
      </c>
      <c r="M168" s="23">
        <v>10</v>
      </c>
      <c r="N168" s="23"/>
      <c r="P168" s="44">
        <f>C168*F168+D168*E168</f>
        <v>0</v>
      </c>
      <c r="S168" s="26">
        <v>1</v>
      </c>
      <c r="T168" s="26" t="s">
        <v>73</v>
      </c>
    </row>
    <row r="169" spans="2:20" x14ac:dyDescent="0.2">
      <c r="B169" s="183"/>
      <c r="C169" s="185"/>
      <c r="D169" s="185"/>
      <c r="E169" s="245"/>
      <c r="F169" s="245"/>
      <c r="G169" s="249"/>
      <c r="H169" s="249"/>
      <c r="I169" s="249"/>
      <c r="J169" s="249" t="e">
        <f>SUM(J165:J168)</f>
        <v>#REF!</v>
      </c>
      <c r="K169" s="23">
        <v>1</v>
      </c>
      <c r="L169" s="23">
        <v>1</v>
      </c>
      <c r="M169" s="23">
        <v>10</v>
      </c>
      <c r="N169" s="23"/>
      <c r="P169" s="185">
        <f>SUM(P165:P168)</f>
        <v>0</v>
      </c>
      <c r="S169" s="26">
        <v>1</v>
      </c>
      <c r="T169" s="26" t="s">
        <v>74</v>
      </c>
    </row>
    <row r="170" spans="2:20" x14ac:dyDescent="0.2">
      <c r="B170" s="182"/>
      <c r="G170" s="247"/>
      <c r="H170" s="254"/>
      <c r="I170" s="254"/>
      <c r="J170" s="254"/>
      <c r="K170" s="23"/>
      <c r="L170" s="23"/>
      <c r="M170" s="23"/>
      <c r="N170" s="23"/>
    </row>
    <row r="171" spans="2:20" x14ac:dyDescent="0.2">
      <c r="B171" s="182"/>
      <c r="C171" s="44"/>
      <c r="D171" s="44"/>
      <c r="E171" s="244"/>
      <c r="F171" s="244"/>
      <c r="G171" s="247"/>
      <c r="H171" s="253"/>
      <c r="I171" s="253"/>
      <c r="J171" s="253" t="e">
        <f>Operations!#REF!</f>
        <v>#REF!</v>
      </c>
      <c r="K171" s="23">
        <v>2</v>
      </c>
      <c r="L171" s="23">
        <v>2</v>
      </c>
      <c r="M171" s="23">
        <v>15</v>
      </c>
      <c r="N171" s="23"/>
      <c r="P171" s="44">
        <f>C171*F171+D171*E171</f>
        <v>0</v>
      </c>
    </row>
    <row r="172" spans="2:20" x14ac:dyDescent="0.2">
      <c r="B172" s="214"/>
      <c r="C172" s="44"/>
      <c r="D172" s="44"/>
      <c r="E172" s="244"/>
      <c r="F172" s="244"/>
      <c r="G172" s="247"/>
      <c r="H172" s="253"/>
      <c r="I172" s="253"/>
      <c r="J172" s="253" t="e">
        <f>Operations!#REF!</f>
        <v>#REF!</v>
      </c>
      <c r="K172" s="23">
        <v>2</v>
      </c>
      <c r="L172" s="23">
        <v>2</v>
      </c>
      <c r="M172" s="23">
        <v>15</v>
      </c>
      <c r="N172" s="23"/>
      <c r="P172" s="44">
        <f>C172*F172+D172*E172</f>
        <v>0</v>
      </c>
    </row>
    <row r="173" spans="2:20" x14ac:dyDescent="0.2">
      <c r="B173" s="214"/>
      <c r="C173" s="44"/>
      <c r="D173" s="44"/>
      <c r="E173" s="244"/>
      <c r="F173" s="244"/>
      <c r="G173" s="247"/>
      <c r="H173" s="253"/>
      <c r="I173" s="253"/>
      <c r="J173" s="253" t="e">
        <f>Operations!#REF!</f>
        <v>#REF!</v>
      </c>
      <c r="K173" s="23">
        <v>2</v>
      </c>
      <c r="L173" s="23">
        <v>2</v>
      </c>
      <c r="M173" s="23">
        <v>15</v>
      </c>
      <c r="N173" s="23"/>
      <c r="P173" s="44">
        <f>C173*F173+D173*E173</f>
        <v>0</v>
      </c>
    </row>
    <row r="174" spans="2:20" x14ac:dyDescent="0.2">
      <c r="B174" s="214"/>
      <c r="C174" s="44"/>
      <c r="D174" s="44"/>
      <c r="E174" s="244"/>
      <c r="F174" s="244"/>
      <c r="G174" s="247"/>
      <c r="H174" s="253"/>
      <c r="I174" s="253"/>
      <c r="J174" s="253" t="e">
        <f>Operations!#REF!</f>
        <v>#REF!</v>
      </c>
      <c r="K174" s="23">
        <v>2</v>
      </c>
      <c r="L174" s="23">
        <v>2</v>
      </c>
      <c r="M174" s="23">
        <v>20</v>
      </c>
      <c r="N174" s="23"/>
      <c r="P174" s="44">
        <f>C174*F174+D174*E174</f>
        <v>0</v>
      </c>
    </row>
    <row r="175" spans="2:20" x14ac:dyDescent="0.2">
      <c r="B175" s="183"/>
      <c r="C175" s="185"/>
      <c r="D175" s="185"/>
      <c r="E175" s="245"/>
      <c r="F175" s="245"/>
      <c r="G175" s="249"/>
      <c r="H175" s="249"/>
      <c r="I175" s="249"/>
      <c r="J175" s="249" t="e">
        <f>SUM(J171:J174)</f>
        <v>#REF!</v>
      </c>
      <c r="K175" s="23">
        <v>2</v>
      </c>
      <c r="L175" s="23">
        <v>2</v>
      </c>
      <c r="M175" s="23">
        <v>20</v>
      </c>
      <c r="N175" s="23"/>
      <c r="P175" s="185">
        <f>SUM(P171:P174)</f>
        <v>0</v>
      </c>
    </row>
    <row r="176" spans="2:20" x14ac:dyDescent="0.2">
      <c r="G176" s="247"/>
      <c r="H176" s="254"/>
      <c r="I176" s="254"/>
      <c r="J176" s="254"/>
      <c r="K176" s="23"/>
      <c r="L176" s="23"/>
      <c r="M176" s="23"/>
      <c r="N176" s="23"/>
    </row>
    <row r="177" spans="2:16" x14ac:dyDescent="0.2">
      <c r="B177" s="182"/>
      <c r="C177" s="44"/>
      <c r="D177" s="44"/>
      <c r="E177" s="244"/>
      <c r="F177" s="244"/>
      <c r="G177" s="247"/>
      <c r="H177" s="253"/>
      <c r="I177" s="253"/>
      <c r="J177" s="253" t="e">
        <f>Operations!#REF!</f>
        <v>#REF!</v>
      </c>
      <c r="K177" s="23">
        <v>12</v>
      </c>
      <c r="L177" s="23">
        <v>12</v>
      </c>
      <c r="M177" s="23">
        <v>20</v>
      </c>
      <c r="N177" s="23"/>
      <c r="P177" s="44">
        <f>C177*F177+D177*E177</f>
        <v>0</v>
      </c>
    </row>
    <row r="178" spans="2:16" x14ac:dyDescent="0.2">
      <c r="B178" s="214"/>
      <c r="C178" s="44"/>
      <c r="D178" s="44"/>
      <c r="E178" s="244"/>
      <c r="F178" s="244"/>
      <c r="G178" s="247"/>
      <c r="H178" s="253"/>
      <c r="I178" s="253"/>
      <c r="J178" s="253" t="e">
        <f>Operations!#REF!</f>
        <v>#REF!</v>
      </c>
      <c r="K178" s="23">
        <v>12</v>
      </c>
      <c r="L178" s="23">
        <v>12</v>
      </c>
      <c r="M178" s="23">
        <v>40</v>
      </c>
      <c r="N178" s="23"/>
      <c r="P178" s="44">
        <f>C178*F178+D178*E178</f>
        <v>0</v>
      </c>
    </row>
    <row r="179" spans="2:16" x14ac:dyDescent="0.2">
      <c r="B179" s="214"/>
      <c r="C179" s="44"/>
      <c r="D179" s="44"/>
      <c r="E179" s="244"/>
      <c r="F179" s="244"/>
      <c r="G179" s="247"/>
      <c r="H179" s="253"/>
      <c r="I179" s="253"/>
      <c r="J179" s="253" t="e">
        <f>Operations!#REF!</f>
        <v>#REF!</v>
      </c>
      <c r="K179" s="23">
        <v>12</v>
      </c>
      <c r="L179" s="23">
        <v>12</v>
      </c>
      <c r="M179" s="23">
        <v>40</v>
      </c>
      <c r="N179" s="23"/>
      <c r="P179" s="44">
        <f>C179*F179+D179*E179</f>
        <v>0</v>
      </c>
    </row>
    <row r="180" spans="2:16" x14ac:dyDescent="0.2">
      <c r="B180" s="229"/>
      <c r="C180" s="44"/>
      <c r="D180" s="185"/>
      <c r="E180" s="244"/>
      <c r="F180" s="244"/>
      <c r="G180" s="247"/>
      <c r="H180" s="253"/>
      <c r="I180" s="253"/>
      <c r="J180" s="253" t="e">
        <f>Operations!#REF!</f>
        <v>#REF!</v>
      </c>
      <c r="K180" s="23">
        <v>12</v>
      </c>
      <c r="L180" s="23">
        <v>12</v>
      </c>
      <c r="M180" s="23">
        <v>40</v>
      </c>
      <c r="N180" s="23"/>
      <c r="P180" s="44">
        <f>C180*F180+D180*E180</f>
        <v>0</v>
      </c>
    </row>
    <row r="181" spans="2:16" x14ac:dyDescent="0.2">
      <c r="B181" s="183"/>
      <c r="C181" s="185"/>
      <c r="D181" s="185"/>
      <c r="E181" s="245"/>
      <c r="F181" s="245"/>
      <c r="G181" s="249"/>
      <c r="H181" s="249"/>
      <c r="I181" s="249"/>
      <c r="J181" s="249" t="e">
        <f>SUM(J177:J180)</f>
        <v>#REF!</v>
      </c>
      <c r="K181" s="23">
        <v>12</v>
      </c>
      <c r="L181" s="23">
        <v>12</v>
      </c>
      <c r="M181" s="23">
        <v>40</v>
      </c>
      <c r="N181" s="23"/>
      <c r="P181" s="185">
        <f>SUM(P177:P180)</f>
        <v>0</v>
      </c>
    </row>
    <row r="182" spans="2:16" x14ac:dyDescent="0.2">
      <c r="B182" s="182"/>
      <c r="G182" s="247"/>
      <c r="H182" s="254"/>
      <c r="I182" s="254"/>
      <c r="J182" s="254"/>
      <c r="K182" s="23"/>
      <c r="L182" s="23"/>
      <c r="M182" s="23"/>
      <c r="N182" s="23"/>
    </row>
    <row r="183" spans="2:16" x14ac:dyDescent="0.2">
      <c r="B183" s="182"/>
      <c r="C183" s="44"/>
      <c r="D183" s="44"/>
      <c r="E183" s="244"/>
      <c r="F183" s="244"/>
      <c r="G183" s="247"/>
      <c r="H183" s="253"/>
      <c r="I183" s="253"/>
      <c r="J183" s="253" t="e">
        <f>Operations!#REF!</f>
        <v>#REF!</v>
      </c>
      <c r="K183" s="23">
        <v>22</v>
      </c>
      <c r="L183" s="23">
        <v>12</v>
      </c>
      <c r="M183" s="23">
        <v>40</v>
      </c>
      <c r="N183" s="23"/>
      <c r="P183" s="44">
        <f>C183*F183+D183*E183</f>
        <v>0</v>
      </c>
    </row>
    <row r="184" spans="2:16" x14ac:dyDescent="0.2">
      <c r="B184" s="214"/>
      <c r="C184" s="44"/>
      <c r="D184" s="44"/>
      <c r="E184" s="244"/>
      <c r="F184" s="244"/>
      <c r="G184" s="247"/>
      <c r="H184" s="253"/>
      <c r="I184" s="253"/>
      <c r="J184" s="253" t="e">
        <f>Operations!#REF!</f>
        <v>#REF!</v>
      </c>
      <c r="K184" s="23">
        <v>22</v>
      </c>
      <c r="L184" s="23">
        <v>12</v>
      </c>
      <c r="M184" s="23">
        <v>40</v>
      </c>
      <c r="N184" s="23"/>
      <c r="P184" s="44">
        <f>C184*F184+D184*E184</f>
        <v>0</v>
      </c>
    </row>
    <row r="185" spans="2:16" x14ac:dyDescent="0.2">
      <c r="B185" s="214"/>
      <c r="C185" s="44"/>
      <c r="D185" s="44"/>
      <c r="E185" s="244"/>
      <c r="F185" s="244"/>
      <c r="G185" s="247"/>
      <c r="H185" s="253"/>
      <c r="I185" s="253"/>
      <c r="J185" s="253" t="e">
        <f>Operations!#REF!</f>
        <v>#REF!</v>
      </c>
      <c r="K185" s="23">
        <v>22</v>
      </c>
      <c r="L185" s="23">
        <v>12</v>
      </c>
      <c r="M185" s="23">
        <v>40</v>
      </c>
      <c r="N185" s="23"/>
      <c r="P185" s="44">
        <f>C185*F185+D185*E185</f>
        <v>0</v>
      </c>
    </row>
    <row r="186" spans="2:16" x14ac:dyDescent="0.2">
      <c r="B186" s="214"/>
      <c r="C186" s="44"/>
      <c r="D186" s="44"/>
      <c r="E186" s="244"/>
      <c r="F186" s="244"/>
      <c r="G186" s="247"/>
      <c r="H186" s="253"/>
      <c r="I186" s="253"/>
      <c r="J186" s="253" t="e">
        <f>Operations!#REF!</f>
        <v>#REF!</v>
      </c>
      <c r="K186" s="23">
        <v>22</v>
      </c>
      <c r="L186" s="23">
        <v>12</v>
      </c>
      <c r="M186" s="23">
        <v>40</v>
      </c>
      <c r="N186" s="23"/>
      <c r="P186" s="44">
        <f>C186*F186+D186*E186</f>
        <v>0</v>
      </c>
    </row>
    <row r="187" spans="2:16" x14ac:dyDescent="0.2">
      <c r="B187" s="183"/>
      <c r="C187" s="185"/>
      <c r="D187" s="185"/>
      <c r="E187" s="245"/>
      <c r="F187" s="245"/>
      <c r="G187" s="249"/>
      <c r="H187" s="249"/>
      <c r="I187" s="249"/>
      <c r="J187" s="249" t="e">
        <f>SUM(J183:J186)</f>
        <v>#REF!</v>
      </c>
      <c r="K187" s="23">
        <v>22</v>
      </c>
      <c r="L187" s="23">
        <v>12</v>
      </c>
      <c r="M187" s="23">
        <v>40</v>
      </c>
      <c r="N187" s="23"/>
      <c r="P187" s="185">
        <f>SUM(P183:P186)</f>
        <v>0</v>
      </c>
    </row>
    <row r="188" spans="2:16" x14ac:dyDescent="0.2">
      <c r="G188" s="247"/>
      <c r="H188" s="254"/>
      <c r="I188" s="254"/>
      <c r="J188" s="254"/>
      <c r="K188" s="23"/>
      <c r="L188" s="23"/>
      <c r="M188" s="23"/>
      <c r="N188" s="23"/>
    </row>
    <row r="189" spans="2:16" x14ac:dyDescent="0.2">
      <c r="B189" s="214"/>
      <c r="C189" s="44"/>
      <c r="D189" s="44"/>
      <c r="E189" s="244"/>
      <c r="F189" s="244"/>
      <c r="G189" s="247"/>
      <c r="H189" s="253"/>
      <c r="I189" s="253"/>
      <c r="J189" s="253" t="e">
        <f>Operations!#REF!</f>
        <v>#REF!</v>
      </c>
      <c r="K189" s="23">
        <v>44</v>
      </c>
      <c r="L189" s="23">
        <v>12</v>
      </c>
      <c r="M189" s="23">
        <v>40</v>
      </c>
      <c r="N189" s="23"/>
      <c r="P189" s="44">
        <f>C189*F189+D189*E189</f>
        <v>0</v>
      </c>
    </row>
    <row r="190" spans="2:16" x14ac:dyDescent="0.2">
      <c r="B190" s="214"/>
      <c r="C190" s="44"/>
      <c r="D190" s="44"/>
      <c r="E190" s="244"/>
      <c r="F190" s="244"/>
      <c r="G190" s="247"/>
      <c r="H190" s="253"/>
      <c r="I190" s="253"/>
      <c r="J190" s="253" t="e">
        <f>Operations!#REF!</f>
        <v>#REF!</v>
      </c>
      <c r="K190" s="23">
        <v>44</v>
      </c>
      <c r="L190" s="23">
        <v>12</v>
      </c>
      <c r="M190" s="23">
        <v>40</v>
      </c>
      <c r="N190" s="23"/>
      <c r="P190" s="44">
        <f>C190*F190+D190*E190</f>
        <v>0</v>
      </c>
    </row>
    <row r="191" spans="2:16" x14ac:dyDescent="0.2">
      <c r="B191" s="214"/>
      <c r="C191" s="44"/>
      <c r="D191" s="44"/>
      <c r="E191" s="244"/>
      <c r="F191" s="244"/>
      <c r="G191" s="247"/>
      <c r="H191" s="253"/>
      <c r="I191" s="253"/>
      <c r="J191" s="253" t="e">
        <f>Operations!#REF!</f>
        <v>#REF!</v>
      </c>
      <c r="K191" s="23">
        <v>44</v>
      </c>
      <c r="L191" s="23">
        <v>12</v>
      </c>
      <c r="M191" s="23">
        <v>40</v>
      </c>
      <c r="N191" s="23"/>
      <c r="P191" s="44">
        <f>C191*F191+D191*E191</f>
        <v>0</v>
      </c>
    </row>
    <row r="192" spans="2:16" x14ac:dyDescent="0.2">
      <c r="B192" s="214"/>
      <c r="C192" s="44"/>
      <c r="D192" s="44"/>
      <c r="E192" s="244"/>
      <c r="F192" s="244"/>
      <c r="G192" s="247"/>
      <c r="H192" s="253"/>
      <c r="I192" s="253"/>
      <c r="J192" s="253" t="e">
        <f>Operations!#REF!</f>
        <v>#REF!</v>
      </c>
      <c r="K192" s="23">
        <v>44</v>
      </c>
      <c r="L192" s="23">
        <v>12</v>
      </c>
      <c r="M192" s="23">
        <v>40</v>
      </c>
      <c r="N192" s="23"/>
      <c r="P192" s="44">
        <f>C192*F192+D192*E192</f>
        <v>0</v>
      </c>
    </row>
    <row r="193" spans="2:16" x14ac:dyDescent="0.2">
      <c r="B193" s="183"/>
      <c r="C193" s="185"/>
      <c r="D193" s="185"/>
      <c r="E193" s="245"/>
      <c r="F193" s="245"/>
      <c r="G193" s="249"/>
      <c r="H193" s="249"/>
      <c r="I193" s="249"/>
      <c r="J193" s="249" t="e">
        <f>SUM(J189:J192)</f>
        <v>#REF!</v>
      </c>
      <c r="K193" s="23">
        <v>44</v>
      </c>
      <c r="L193" s="23">
        <v>12</v>
      </c>
      <c r="M193" s="23">
        <v>40</v>
      </c>
      <c r="N193" s="23"/>
      <c r="P193" s="185">
        <f>SUM(P189:P192)</f>
        <v>0</v>
      </c>
    </row>
    <row r="194" spans="2:16" x14ac:dyDescent="0.2">
      <c r="H194" s="23"/>
      <c r="I194" s="23"/>
      <c r="J194" s="23"/>
      <c r="K194" s="23"/>
      <c r="L194" s="23"/>
      <c r="M194" s="23"/>
      <c r="N194" s="23"/>
    </row>
    <row r="195" spans="2:16" x14ac:dyDescent="0.2">
      <c r="H195" s="23"/>
      <c r="I195" s="23"/>
      <c r="J195" s="23"/>
      <c r="K195" s="23"/>
      <c r="L195" s="23"/>
      <c r="M195" s="23"/>
      <c r="N195" s="23"/>
    </row>
    <row r="196" spans="2:16" x14ac:dyDescent="0.2">
      <c r="H196" s="23"/>
      <c r="I196" s="23"/>
      <c r="J196" s="23"/>
      <c r="K196" s="23"/>
      <c r="L196" s="23"/>
      <c r="M196" s="23"/>
      <c r="N196" s="23"/>
    </row>
    <row r="197" spans="2:16" x14ac:dyDescent="0.2">
      <c r="H197" s="23"/>
      <c r="I197" s="23"/>
      <c r="J197" s="23"/>
      <c r="K197" s="23"/>
      <c r="L197" s="23"/>
      <c r="M197" s="23"/>
      <c r="N197" s="23"/>
    </row>
    <row r="198" spans="2:16" x14ac:dyDescent="0.2">
      <c r="H198" s="23"/>
      <c r="I198" s="23"/>
      <c r="J198" s="23"/>
      <c r="K198" s="23"/>
      <c r="L198" s="23"/>
      <c r="M198" s="23"/>
      <c r="N198" s="23"/>
    </row>
    <row r="199" spans="2:16" x14ac:dyDescent="0.2">
      <c r="H199" s="23"/>
      <c r="I199" s="23"/>
      <c r="J199" s="23"/>
      <c r="K199" s="23"/>
      <c r="L199" s="23"/>
      <c r="M199" s="23"/>
      <c r="N199" s="23"/>
    </row>
    <row r="200" spans="2:16" x14ac:dyDescent="0.2">
      <c r="H200" s="23"/>
      <c r="I200" s="23"/>
      <c r="J200" s="23"/>
      <c r="K200" s="23"/>
      <c r="L200" s="23"/>
      <c r="M200" s="23"/>
      <c r="N200" s="23"/>
    </row>
    <row r="201" spans="2:16" x14ac:dyDescent="0.2">
      <c r="H201" s="23"/>
      <c r="I201" s="23"/>
      <c r="J201" s="23"/>
      <c r="K201" s="23"/>
      <c r="L201" s="23"/>
      <c r="M201" s="23"/>
      <c r="N201" s="23"/>
    </row>
    <row r="202" spans="2:16" x14ac:dyDescent="0.2">
      <c r="H202" s="23"/>
      <c r="I202" s="23"/>
      <c r="J202" s="23"/>
      <c r="K202" s="23"/>
      <c r="L202" s="23"/>
      <c r="M202" s="23"/>
      <c r="N202" s="23"/>
    </row>
    <row r="203" spans="2:16" x14ac:dyDescent="0.2">
      <c r="H203" s="23"/>
      <c r="I203" s="23"/>
      <c r="J203" s="23"/>
      <c r="K203" s="23"/>
      <c r="L203" s="23"/>
      <c r="M203" s="23"/>
      <c r="N203" s="23"/>
    </row>
    <row r="204" spans="2:16" x14ac:dyDescent="0.2">
      <c r="H204" s="23"/>
      <c r="I204" s="23"/>
      <c r="J204" s="23"/>
      <c r="K204" s="23"/>
      <c r="L204" s="23"/>
      <c r="M204" s="23"/>
      <c r="N204" s="23"/>
    </row>
    <row r="205" spans="2:16" x14ac:dyDescent="0.2">
      <c r="H205" s="23"/>
      <c r="I205" s="23"/>
      <c r="J205" s="23"/>
      <c r="K205" s="23"/>
      <c r="L205" s="23"/>
      <c r="M205" s="23"/>
      <c r="N205" s="23"/>
    </row>
    <row r="206" spans="2:16" x14ac:dyDescent="0.2">
      <c r="H206" s="23"/>
      <c r="I206" s="23"/>
      <c r="J206" s="23"/>
      <c r="K206" s="23"/>
      <c r="L206" s="23"/>
      <c r="M206" s="23"/>
      <c r="N206" s="23"/>
    </row>
    <row r="207" spans="2:16" x14ac:dyDescent="0.2">
      <c r="H207" s="23"/>
      <c r="I207" s="23"/>
      <c r="J207" s="23"/>
      <c r="K207" s="23"/>
      <c r="L207" s="23"/>
      <c r="M207" s="23"/>
      <c r="N207" s="23"/>
    </row>
    <row r="208" spans="2:16" x14ac:dyDescent="0.2">
      <c r="H208" s="23"/>
      <c r="I208" s="23"/>
      <c r="J208" s="23"/>
      <c r="K208" s="23"/>
      <c r="L208" s="23"/>
      <c r="M208" s="23"/>
      <c r="N208" s="23"/>
    </row>
    <row r="209" spans="8:14" x14ac:dyDescent="0.2">
      <c r="H209" s="23"/>
      <c r="I209" s="23"/>
      <c r="J209" s="23"/>
      <c r="K209" s="23"/>
      <c r="L209" s="23"/>
      <c r="M209" s="23"/>
      <c r="N209" s="23"/>
    </row>
    <row r="210" spans="8:14" x14ac:dyDescent="0.2">
      <c r="H210" s="23"/>
      <c r="I210" s="23"/>
      <c r="J210" s="23"/>
      <c r="K210" s="23"/>
      <c r="L210" s="23"/>
      <c r="M210" s="23"/>
      <c r="N210" s="23"/>
    </row>
  </sheetData>
  <mergeCells count="3">
    <mergeCell ref="B2:G2"/>
    <mergeCell ref="B3:G3"/>
    <mergeCell ref="B4:G4"/>
  </mergeCells>
  <phoneticPr fontId="0" type="noConversion"/>
  <printOptions horizontalCentered="1" verticalCentered="1" gridLines="1"/>
  <pageMargins left="0.75" right="0.25" top="1" bottom="1" header="1" footer="0.5"/>
  <pageSetup orientation="portrait" horizontalDpi="4294967292" verticalDpi="300" r:id="rId1"/>
  <headerFooter alignWithMargins="0">
    <oddHeader>&amp;C&amp;"Times New Roman,Bold"&amp;11IsadraInternational, Ltd
Forecast of Units Sold and Revenues</oddHeader>
    <oddFooter>&amp;L&amp;9Prepared by The Executive Team, Isadra International, Ltd.
&amp;D</oddFooter>
  </headerFooter>
  <rowBreaks count="5" manualBreakCount="5">
    <brk id="25" max="65535" man="1"/>
    <brk id="102" max="65535" man="1"/>
    <brk id="138" max="65535" man="1"/>
    <brk id="173" max="65535" man="1"/>
    <brk id="209" max="65535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H36"/>
  <sheetViews>
    <sheetView zoomScaleNormal="100" workbookViewId="0">
      <selection activeCell="F11" sqref="F11"/>
    </sheetView>
  </sheetViews>
  <sheetFormatPr defaultColWidth="9.140625" defaultRowHeight="12.75" x14ac:dyDescent="0.2"/>
  <cols>
    <col min="1" max="1" width="2.140625" style="26" customWidth="1"/>
    <col min="2" max="2" width="30" style="26" bestFit="1" customWidth="1"/>
    <col min="3" max="3" width="12.5703125" style="26" bestFit="1" customWidth="1"/>
    <col min="4" max="4" width="4.7109375" style="26" customWidth="1"/>
    <col min="5" max="5" width="12.140625" style="26" customWidth="1"/>
    <col min="6" max="6" width="12.5703125" style="26" bestFit="1" customWidth="1"/>
    <col min="7" max="8" width="12.140625" style="26" customWidth="1"/>
    <col min="9" max="10" width="12" style="26" customWidth="1"/>
    <col min="11" max="11" width="12.140625" style="26" customWidth="1"/>
    <col min="12" max="12" width="11.85546875" style="26" customWidth="1"/>
    <col min="13" max="13" width="11.42578125" style="26" customWidth="1"/>
    <col min="14" max="14" width="12.140625" style="26" customWidth="1"/>
    <col min="15" max="15" width="13.140625" style="26" customWidth="1"/>
    <col min="16" max="64" width="11.85546875" style="26" customWidth="1"/>
    <col min="65" max="16384" width="9.140625" style="26"/>
  </cols>
  <sheetData>
    <row r="1" spans="2:86" s="46" customFormat="1" x14ac:dyDescent="0.2">
      <c r="B1" s="297"/>
      <c r="C1" s="45" t="s">
        <v>146</v>
      </c>
      <c r="D1" s="45"/>
      <c r="E1" s="178" t="str">
        <f>'[1]balance-sht'!D1</f>
        <v>Month 1</v>
      </c>
      <c r="F1" s="178" t="str">
        <f>'[1]balance-sht'!E1</f>
        <v>Month 2</v>
      </c>
      <c r="G1" s="178" t="str">
        <f>'[1]balance-sht'!F1</f>
        <v>Month 3</v>
      </c>
      <c r="H1" s="178" t="str">
        <f>'[1]balance-sht'!G1</f>
        <v>Month 4</v>
      </c>
      <c r="I1" s="178" t="str">
        <f>'[1]balance-sht'!H1</f>
        <v>Month 5</v>
      </c>
      <c r="J1" s="178" t="str">
        <f>'[1]balance-sht'!I1</f>
        <v>Month 6</v>
      </c>
      <c r="K1" s="178" t="str">
        <f>'[1]balance-sht'!J1</f>
        <v>Month 7</v>
      </c>
      <c r="L1" s="178" t="str">
        <f>'[1]balance-sht'!K1</f>
        <v>Month 8</v>
      </c>
      <c r="M1" s="178" t="str">
        <f>'[1]balance-sht'!L1</f>
        <v>Month 9</v>
      </c>
      <c r="N1" s="178" t="str">
        <f>'[1]balance-sht'!M1</f>
        <v>Month 10</v>
      </c>
      <c r="O1" s="178" t="str">
        <f>'[1]balance-sht'!N1</f>
        <v>Month 11</v>
      </c>
      <c r="P1" s="178" t="str">
        <f>'[1]balance-sht'!O1</f>
        <v>Month 12</v>
      </c>
      <c r="Q1" s="178" t="str">
        <f>[1]Operations!P31</f>
        <v>Month 1</v>
      </c>
      <c r="R1" s="178" t="str">
        <f>[1]Operations!Q31</f>
        <v>Month 2</v>
      </c>
      <c r="S1" s="178" t="str">
        <f>[1]Operations!R31</f>
        <v>Month 3</v>
      </c>
      <c r="T1" s="178" t="str">
        <f>[1]Operations!S31</f>
        <v>Month 4</v>
      </c>
      <c r="U1" s="178" t="str">
        <f>[1]Operations!T31</f>
        <v>Month 5</v>
      </c>
      <c r="V1" s="178" t="str">
        <f>[1]Operations!U31</f>
        <v>Month 6</v>
      </c>
      <c r="W1" s="178" t="str">
        <f>[1]Operations!V31</f>
        <v>Month 7</v>
      </c>
      <c r="X1" s="178" t="str">
        <f>[1]Operations!W31</f>
        <v>Month 8</v>
      </c>
      <c r="Y1" s="178" t="str">
        <f>[1]Operations!X31</f>
        <v>Month 9</v>
      </c>
      <c r="Z1" s="178" t="str">
        <f>[1]Operations!Y31</f>
        <v>Month 10</v>
      </c>
      <c r="AA1" s="178" t="str">
        <f>[1]Operations!Z31</f>
        <v>Month 11</v>
      </c>
      <c r="AB1" s="178" t="str">
        <f>[1]Operations!AA31</f>
        <v>Month 12</v>
      </c>
      <c r="AC1" s="178" t="str">
        <f>[1]Operations!AC31</f>
        <v>Month 1</v>
      </c>
      <c r="AD1" s="178" t="str">
        <f>[1]Operations!AD31</f>
        <v>Month 2</v>
      </c>
      <c r="AE1" s="178" t="str">
        <f>[1]Operations!AE31</f>
        <v>Month 3</v>
      </c>
      <c r="AF1" s="178" t="str">
        <f>[1]Operations!AF31</f>
        <v>Month 4</v>
      </c>
      <c r="AG1" s="178" t="str">
        <f>[1]Operations!AG31</f>
        <v>Month 5</v>
      </c>
      <c r="AH1" s="178" t="str">
        <f>[1]Operations!AH31</f>
        <v>Month 6</v>
      </c>
      <c r="AI1" s="178" t="str">
        <f>[1]Operations!AI31</f>
        <v>Month 7</v>
      </c>
      <c r="AJ1" s="178" t="str">
        <f>[1]Operations!AJ31</f>
        <v>Month 8</v>
      </c>
      <c r="AK1" s="178" t="str">
        <f>[1]Operations!AK31</f>
        <v>Month 9</v>
      </c>
      <c r="AL1" s="178" t="str">
        <f>[1]Operations!AL31</f>
        <v>Month 10</v>
      </c>
      <c r="AM1" s="178" t="str">
        <f>[1]Operations!AM31</f>
        <v>Month 11</v>
      </c>
      <c r="AN1" s="178" t="str">
        <f>[1]Operations!AN31</f>
        <v>Month 12</v>
      </c>
      <c r="AO1" s="178" t="str">
        <f>[1]Operations!AP31</f>
        <v>Month 1</v>
      </c>
      <c r="AP1" s="178" t="str">
        <f>[1]Operations!AQ31</f>
        <v>Month 2</v>
      </c>
      <c r="AQ1" s="178" t="str">
        <f>[1]Operations!AR31</f>
        <v>Month 3</v>
      </c>
      <c r="AR1" s="178" t="str">
        <f>[1]Operations!AS31</f>
        <v>Month 4</v>
      </c>
      <c r="AS1" s="178" t="str">
        <f>[1]Operations!AT31</f>
        <v>Month 5</v>
      </c>
      <c r="AT1" s="178" t="str">
        <f>[1]Operations!AU31</f>
        <v>Month 6</v>
      </c>
      <c r="AU1" s="178" t="str">
        <f>[1]Operations!AV31</f>
        <v>Month 7</v>
      </c>
      <c r="AV1" s="178" t="str">
        <f>[1]Operations!AW31</f>
        <v>Month 8</v>
      </c>
      <c r="AW1" s="178" t="str">
        <f>[1]Operations!AX31</f>
        <v>Month 9</v>
      </c>
      <c r="AX1" s="178" t="str">
        <f>[1]Operations!AY31</f>
        <v>Month 10</v>
      </c>
      <c r="AY1" s="178" t="str">
        <f>[1]Operations!AZ31</f>
        <v>Month 11</v>
      </c>
      <c r="AZ1" s="178" t="str">
        <f>[1]Operations!BA31</f>
        <v>Month 12</v>
      </c>
      <c r="BA1" s="178" t="str">
        <f>[1]Operations!BC31</f>
        <v>Month 1</v>
      </c>
      <c r="BB1" s="178" t="str">
        <f>[1]Operations!BD31</f>
        <v>Month 2</v>
      </c>
      <c r="BC1" s="178" t="str">
        <f>[1]Operations!BE31</f>
        <v>Month 3</v>
      </c>
      <c r="BD1" s="178" t="str">
        <f>[1]Operations!BF31</f>
        <v>Month 4</v>
      </c>
      <c r="BE1" s="178" t="str">
        <f>[1]Operations!BG31</f>
        <v>Month 5</v>
      </c>
      <c r="BF1" s="178" t="str">
        <f>[1]Operations!BH31</f>
        <v>Month 6</v>
      </c>
      <c r="BG1" s="178" t="str">
        <f>[1]Operations!BI31</f>
        <v>Month 7</v>
      </c>
      <c r="BH1" s="178" t="str">
        <f>[1]Operations!BJ31</f>
        <v>Month 8</v>
      </c>
      <c r="BI1" s="178" t="str">
        <f>[1]Operations!BK31</f>
        <v>Month 9</v>
      </c>
      <c r="BJ1" s="178" t="str">
        <f>[1]Operations!BL31</f>
        <v>Month 10</v>
      </c>
      <c r="BK1" s="178" t="str">
        <f>[1]Operations!BM31</f>
        <v>Month 11</v>
      </c>
      <c r="BL1" s="178" t="str">
        <f>[1]Operations!BN31</f>
        <v>Month 12</v>
      </c>
    </row>
    <row r="2" spans="2:86" s="46" customFormat="1" x14ac:dyDescent="0.2">
      <c r="B2" s="298" t="s">
        <v>35</v>
      </c>
      <c r="C2" s="45" t="s">
        <v>89</v>
      </c>
      <c r="D2" s="45"/>
      <c r="E2" s="178" t="str">
        <f>'[1]balance-sht'!D2</f>
        <v>Year 1</v>
      </c>
      <c r="F2" s="178" t="str">
        <f>'[1]balance-sht'!E2</f>
        <v>Year 1</v>
      </c>
      <c r="G2" s="178" t="str">
        <f>'[1]balance-sht'!F2</f>
        <v>Year 1</v>
      </c>
      <c r="H2" s="178" t="str">
        <f>'[1]balance-sht'!G2</f>
        <v>Year 1</v>
      </c>
      <c r="I2" s="178" t="str">
        <f>'[1]balance-sht'!H2</f>
        <v>Year 1</v>
      </c>
      <c r="J2" s="178" t="str">
        <f>'[1]balance-sht'!I2</f>
        <v>Year 1</v>
      </c>
      <c r="K2" s="178" t="str">
        <f>'[1]balance-sht'!J2</f>
        <v>Year 1</v>
      </c>
      <c r="L2" s="178" t="str">
        <f>'[1]balance-sht'!K2</f>
        <v>Year 1</v>
      </c>
      <c r="M2" s="178" t="str">
        <f>'[1]balance-sht'!L2</f>
        <v>Year 1</v>
      </c>
      <c r="N2" s="178" t="str">
        <f>'[1]balance-sht'!M2</f>
        <v>Year 1</v>
      </c>
      <c r="O2" s="178" t="str">
        <f>'[1]balance-sht'!N2</f>
        <v>Year 1</v>
      </c>
      <c r="P2" s="178" t="str">
        <f>'[1]balance-sht'!O2</f>
        <v>Year 1</v>
      </c>
      <c r="Q2" s="178" t="str">
        <f>[1]Operations!P32</f>
        <v>Year 2</v>
      </c>
      <c r="R2" s="178" t="str">
        <f>[1]Operations!Q32</f>
        <v>Year 2</v>
      </c>
      <c r="S2" s="178" t="str">
        <f>[1]Operations!R32</f>
        <v>Year 2</v>
      </c>
      <c r="T2" s="178" t="str">
        <f>[1]Operations!S32</f>
        <v>Year 2</v>
      </c>
      <c r="U2" s="178" t="str">
        <f>[1]Operations!T32</f>
        <v>Year 2</v>
      </c>
      <c r="V2" s="178" t="str">
        <f>[1]Operations!U32</f>
        <v>Year 2</v>
      </c>
      <c r="W2" s="178" t="str">
        <f>[1]Operations!V32</f>
        <v>Year 2</v>
      </c>
      <c r="X2" s="178" t="str">
        <f>[1]Operations!W32</f>
        <v>Year 2</v>
      </c>
      <c r="Y2" s="178" t="str">
        <f>[1]Operations!X32</f>
        <v>Year 2</v>
      </c>
      <c r="Z2" s="178" t="str">
        <f>[1]Operations!Y32</f>
        <v>Year 2</v>
      </c>
      <c r="AA2" s="178" t="str">
        <f>[1]Operations!Z32</f>
        <v>Year 2</v>
      </c>
      <c r="AB2" s="178" t="str">
        <f>[1]Operations!AA32</f>
        <v>Year 2</v>
      </c>
      <c r="AC2" s="178" t="str">
        <f>[1]Operations!AC32</f>
        <v>Year 3</v>
      </c>
      <c r="AD2" s="178" t="str">
        <f>[1]Operations!AD32</f>
        <v>Year 3</v>
      </c>
      <c r="AE2" s="178" t="str">
        <f>[1]Operations!AE32</f>
        <v>Year 3</v>
      </c>
      <c r="AF2" s="178" t="str">
        <f>[1]Operations!AF32</f>
        <v>Year 3</v>
      </c>
      <c r="AG2" s="178" t="str">
        <f>[1]Operations!AG32</f>
        <v>Year 3</v>
      </c>
      <c r="AH2" s="178" t="str">
        <f>[1]Operations!AH32</f>
        <v>Year 3</v>
      </c>
      <c r="AI2" s="178" t="str">
        <f>[1]Operations!AI32</f>
        <v>Year 3</v>
      </c>
      <c r="AJ2" s="178" t="str">
        <f>[1]Operations!AJ32</f>
        <v>Year 3</v>
      </c>
      <c r="AK2" s="178" t="str">
        <f>[1]Operations!AK32</f>
        <v>Year 3</v>
      </c>
      <c r="AL2" s="178" t="str">
        <f>[1]Operations!AL32</f>
        <v>Year 3</v>
      </c>
      <c r="AM2" s="178" t="str">
        <f>[1]Operations!AM32</f>
        <v>Year 3</v>
      </c>
      <c r="AN2" s="178" t="str">
        <f>[1]Operations!AN32</f>
        <v>Year 3</v>
      </c>
      <c r="AO2" s="178" t="str">
        <f>[1]Operations!AP32</f>
        <v>Year 4</v>
      </c>
      <c r="AP2" s="178" t="str">
        <f>[1]Operations!AQ32</f>
        <v>Year 4</v>
      </c>
      <c r="AQ2" s="178" t="str">
        <f>[1]Operations!AR32</f>
        <v>Year 4</v>
      </c>
      <c r="AR2" s="178" t="str">
        <f>[1]Operations!AS32</f>
        <v>Year 4</v>
      </c>
      <c r="AS2" s="178" t="str">
        <f>[1]Operations!AT32</f>
        <v>Year 4</v>
      </c>
      <c r="AT2" s="178" t="str">
        <f>[1]Operations!AU32</f>
        <v>Year 4</v>
      </c>
      <c r="AU2" s="178" t="str">
        <f>[1]Operations!AV32</f>
        <v>Year 4</v>
      </c>
      <c r="AV2" s="178" t="str">
        <f>[1]Operations!AW32</f>
        <v>Year 4</v>
      </c>
      <c r="AW2" s="178" t="str">
        <f>[1]Operations!AX32</f>
        <v>Year 4</v>
      </c>
      <c r="AX2" s="178" t="str">
        <f>[1]Operations!AY32</f>
        <v>Year 4</v>
      </c>
      <c r="AY2" s="178" t="str">
        <f>[1]Operations!AZ32</f>
        <v>Year 4</v>
      </c>
      <c r="AZ2" s="178" t="str">
        <f>[1]Operations!BA32</f>
        <v>Year 4</v>
      </c>
      <c r="BA2" s="178" t="str">
        <f>[1]Operations!BC32</f>
        <v>Year 5</v>
      </c>
      <c r="BB2" s="178" t="str">
        <f>[1]Operations!BD32</f>
        <v>Year 5</v>
      </c>
      <c r="BC2" s="178" t="str">
        <f>[1]Operations!BE32</f>
        <v>Year 5</v>
      </c>
      <c r="BD2" s="178" t="str">
        <f>[1]Operations!BF32</f>
        <v>Year 5</v>
      </c>
      <c r="BE2" s="178" t="str">
        <f>[1]Operations!BG32</f>
        <v>Year 5</v>
      </c>
      <c r="BF2" s="178" t="str">
        <f>[1]Operations!BH32</f>
        <v>Year 5</v>
      </c>
      <c r="BG2" s="178" t="str">
        <f>[1]Operations!BI32</f>
        <v>Year 5</v>
      </c>
      <c r="BH2" s="178" t="str">
        <f>[1]Operations!BJ32</f>
        <v>Year 5</v>
      </c>
      <c r="BI2" s="178" t="str">
        <f>[1]Operations!BK32</f>
        <v>Year 5</v>
      </c>
      <c r="BJ2" s="178" t="str">
        <f>[1]Operations!BL32</f>
        <v>Year 5</v>
      </c>
      <c r="BK2" s="178" t="str">
        <f>[1]Operations!BM32</f>
        <v>Year 5</v>
      </c>
      <c r="BL2" s="178" t="str">
        <f>[1]Operations!BN32</f>
        <v>Year 5</v>
      </c>
    </row>
    <row r="3" spans="2:86" ht="14.25" customHeight="1" x14ac:dyDescent="0.2">
      <c r="B3" s="42"/>
      <c r="C3" s="299"/>
      <c r="D3" s="44"/>
      <c r="E3" s="30"/>
      <c r="F3" s="30"/>
      <c r="G3" s="30"/>
      <c r="H3" s="30"/>
      <c r="I3" s="30"/>
      <c r="J3" s="44"/>
      <c r="K3" s="44"/>
      <c r="L3" s="44"/>
      <c r="M3" s="44"/>
      <c r="N3" s="44"/>
      <c r="O3" s="44"/>
      <c r="P3" s="44"/>
      <c r="Q3" s="300"/>
      <c r="R3" s="35"/>
      <c r="S3" s="35"/>
      <c r="T3" s="35"/>
      <c r="U3" s="35"/>
      <c r="V3" s="31"/>
      <c r="W3" s="35"/>
      <c r="X3" s="35"/>
      <c r="Y3" s="35"/>
      <c r="Z3" s="44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</row>
    <row r="4" spans="2:86" ht="14.25" customHeight="1" x14ac:dyDescent="0.2">
      <c r="B4" s="42" t="s">
        <v>270</v>
      </c>
      <c r="C4" s="299"/>
      <c r="D4" s="44"/>
      <c r="E4" s="299"/>
      <c r="F4" s="30"/>
      <c r="G4" s="30"/>
      <c r="H4" s="30"/>
      <c r="I4" s="30"/>
      <c r="J4" s="44"/>
      <c r="K4" s="44"/>
      <c r="L4" s="44"/>
      <c r="M4" s="44"/>
      <c r="N4" s="44"/>
      <c r="O4" s="44"/>
      <c r="P4" s="44"/>
      <c r="Q4" s="300"/>
      <c r="R4" s="35"/>
      <c r="S4" s="35"/>
      <c r="T4" s="35"/>
      <c r="U4" s="35"/>
      <c r="V4" s="31"/>
      <c r="W4" s="302">
        <v>70000</v>
      </c>
      <c r="Y4" s="35"/>
      <c r="Z4" s="44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</row>
    <row r="5" spans="2:86" s="44" customFormat="1" x14ac:dyDescent="0.2">
      <c r="B5" s="54" t="s">
        <v>275</v>
      </c>
      <c r="E5" s="37"/>
      <c r="F5" s="302"/>
      <c r="G5" s="302"/>
      <c r="H5" s="302"/>
      <c r="I5" s="302"/>
      <c r="J5" s="302"/>
      <c r="K5" s="302"/>
      <c r="L5" s="302"/>
      <c r="M5" s="302"/>
      <c r="N5" s="302"/>
      <c r="O5" s="212"/>
      <c r="P5" s="212"/>
      <c r="Q5" s="302"/>
      <c r="R5" s="302"/>
      <c r="S5" s="302"/>
      <c r="T5" s="302"/>
      <c r="U5" s="302"/>
      <c r="V5" s="302"/>
      <c r="W5" s="302">
        <v>17500</v>
      </c>
      <c r="X5" s="21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>
        <v>12500</v>
      </c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4"/>
      <c r="BO5" s="34"/>
      <c r="BQ5" s="34"/>
      <c r="BS5" s="34"/>
      <c r="BU5" s="34"/>
      <c r="BW5" s="34"/>
      <c r="BY5" s="34"/>
    </row>
    <row r="6" spans="2:86" s="44" customFormat="1" x14ac:dyDescent="0.2">
      <c r="B6" s="214" t="s">
        <v>201</v>
      </c>
      <c r="E6" s="302">
        <v>10000</v>
      </c>
      <c r="F6" s="302"/>
      <c r="G6" s="302"/>
      <c r="H6" s="302"/>
      <c r="I6" s="302"/>
      <c r="J6" s="302"/>
      <c r="K6" s="302"/>
      <c r="L6" s="302"/>
      <c r="M6" s="302"/>
      <c r="N6" s="302"/>
      <c r="O6" s="212"/>
      <c r="P6" s="212"/>
      <c r="Q6" s="302"/>
      <c r="R6" s="302"/>
      <c r="S6" s="302"/>
      <c r="T6" s="302"/>
      <c r="U6" s="302"/>
      <c r="V6" s="302"/>
      <c r="W6" s="302">
        <v>10000</v>
      </c>
      <c r="X6" s="21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>
        <v>10000</v>
      </c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>
        <v>10000</v>
      </c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4"/>
      <c r="BO6" s="34"/>
      <c r="BQ6" s="34"/>
      <c r="BS6" s="34"/>
      <c r="BU6" s="34"/>
      <c r="BW6" s="34"/>
      <c r="BY6" s="34"/>
    </row>
    <row r="7" spans="2:86" ht="15" customHeight="1" x14ac:dyDescent="0.2">
      <c r="B7" s="42" t="s">
        <v>176</v>
      </c>
      <c r="C7" s="52"/>
      <c r="D7" s="303"/>
      <c r="E7" s="304">
        <f t="shared" ref="E7:W7" si="0">SUM(E4:E6)</f>
        <v>10000</v>
      </c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304">
        <f t="shared" si="0"/>
        <v>97500</v>
      </c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304">
        <f t="shared" ref="AO7" si="1">SUM(AO4:AO6)</f>
        <v>22500</v>
      </c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304">
        <v>10000</v>
      </c>
      <c r="BC7" s="442"/>
      <c r="BD7" s="442"/>
      <c r="BE7" s="442"/>
      <c r="BF7" s="442"/>
      <c r="BG7" s="442"/>
      <c r="BH7" s="442"/>
      <c r="BI7" s="442"/>
      <c r="BJ7" s="442"/>
      <c r="BK7" s="442"/>
      <c r="BL7" s="442"/>
      <c r="BM7" s="84"/>
      <c r="BO7" s="84"/>
      <c r="BQ7" s="84"/>
      <c r="BS7" s="84"/>
      <c r="BU7" s="84"/>
      <c r="BW7" s="84"/>
      <c r="BY7" s="84"/>
    </row>
    <row r="8" spans="2:86" x14ac:dyDescent="0.2">
      <c r="B8" s="54"/>
      <c r="C8" s="32"/>
      <c r="D8" s="32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213"/>
      <c r="AD8" s="37"/>
      <c r="AE8" s="37"/>
      <c r="AF8" s="37"/>
      <c r="AG8" s="37"/>
      <c r="AH8" s="37"/>
      <c r="AI8" s="212"/>
      <c r="AJ8" s="212"/>
      <c r="AK8" s="212"/>
      <c r="AL8" s="212"/>
      <c r="AM8" s="212"/>
      <c r="AN8" s="212"/>
      <c r="AO8" s="212"/>
      <c r="AP8" s="212"/>
      <c r="AQ8" s="211"/>
      <c r="AR8" s="212"/>
      <c r="AS8" s="211"/>
      <c r="AT8" s="212"/>
      <c r="AU8" s="211"/>
      <c r="AV8" s="212"/>
      <c r="AW8" s="211"/>
      <c r="AX8" s="212"/>
      <c r="AY8" s="211"/>
      <c r="AZ8" s="212"/>
      <c r="BA8" s="211"/>
      <c r="BB8" s="212"/>
      <c r="BC8" s="211"/>
      <c r="BD8" s="212"/>
      <c r="BE8" s="211"/>
      <c r="BF8" s="212"/>
      <c r="BG8" s="211"/>
      <c r="BH8" s="212"/>
      <c r="BI8" s="211"/>
      <c r="BJ8" s="212"/>
      <c r="BK8" s="211"/>
      <c r="BL8" s="212"/>
      <c r="BM8" s="84"/>
      <c r="BO8" s="84"/>
      <c r="BQ8" s="84"/>
      <c r="BS8" s="84"/>
      <c r="BU8" s="84"/>
      <c r="BW8" s="84"/>
      <c r="BY8" s="84"/>
    </row>
    <row r="9" spans="2:86" x14ac:dyDescent="0.2">
      <c r="B9" s="24" t="s">
        <v>91</v>
      </c>
      <c r="C9" s="52"/>
      <c r="D9" s="84"/>
      <c r="E9" s="37">
        <f>E7</f>
        <v>10000</v>
      </c>
      <c r="F9" s="37">
        <f>F7+E9</f>
        <v>10000</v>
      </c>
      <c r="G9" s="37">
        <f t="shared" ref="G9:BL9" si="2">G7+F9</f>
        <v>10000</v>
      </c>
      <c r="H9" s="37">
        <f t="shared" si="2"/>
        <v>10000</v>
      </c>
      <c r="I9" s="37">
        <f t="shared" si="2"/>
        <v>10000</v>
      </c>
      <c r="J9" s="37">
        <f t="shared" si="2"/>
        <v>10000</v>
      </c>
      <c r="K9" s="37">
        <f t="shared" si="2"/>
        <v>10000</v>
      </c>
      <c r="L9" s="37">
        <f t="shared" si="2"/>
        <v>10000</v>
      </c>
      <c r="M9" s="37">
        <f t="shared" si="2"/>
        <v>10000</v>
      </c>
      <c r="N9" s="37">
        <f t="shared" si="2"/>
        <v>10000</v>
      </c>
      <c r="O9" s="37">
        <f t="shared" si="2"/>
        <v>10000</v>
      </c>
      <c r="P9" s="37">
        <f t="shared" si="2"/>
        <v>10000</v>
      </c>
      <c r="Q9" s="37">
        <f t="shared" si="2"/>
        <v>10000</v>
      </c>
      <c r="R9" s="37">
        <f t="shared" si="2"/>
        <v>10000</v>
      </c>
      <c r="S9" s="37">
        <f t="shared" si="2"/>
        <v>10000</v>
      </c>
      <c r="T9" s="37">
        <f t="shared" si="2"/>
        <v>10000</v>
      </c>
      <c r="U9" s="37">
        <f t="shared" si="2"/>
        <v>10000</v>
      </c>
      <c r="V9" s="37">
        <f t="shared" si="2"/>
        <v>10000</v>
      </c>
      <c r="W9" s="37">
        <f t="shared" si="2"/>
        <v>107500</v>
      </c>
      <c r="X9" s="37">
        <f t="shared" si="2"/>
        <v>107500</v>
      </c>
      <c r="Y9" s="37">
        <f t="shared" si="2"/>
        <v>107500</v>
      </c>
      <c r="Z9" s="37">
        <f t="shared" si="2"/>
        <v>107500</v>
      </c>
      <c r="AA9" s="37">
        <f t="shared" si="2"/>
        <v>107500</v>
      </c>
      <c r="AB9" s="37">
        <f t="shared" si="2"/>
        <v>107500</v>
      </c>
      <c r="AC9" s="37">
        <f t="shared" si="2"/>
        <v>107500</v>
      </c>
      <c r="AD9" s="37">
        <f t="shared" si="2"/>
        <v>107500</v>
      </c>
      <c r="AE9" s="37">
        <f t="shared" si="2"/>
        <v>107500</v>
      </c>
      <c r="AF9" s="37">
        <f t="shared" si="2"/>
        <v>107500</v>
      </c>
      <c r="AG9" s="37">
        <f t="shared" si="2"/>
        <v>107500</v>
      </c>
      <c r="AH9" s="37">
        <f t="shared" si="2"/>
        <v>107500</v>
      </c>
      <c r="AI9" s="37">
        <f t="shared" si="2"/>
        <v>107500</v>
      </c>
      <c r="AJ9" s="37">
        <f t="shared" si="2"/>
        <v>107500</v>
      </c>
      <c r="AK9" s="37">
        <f t="shared" si="2"/>
        <v>107500</v>
      </c>
      <c r="AL9" s="37">
        <f t="shared" si="2"/>
        <v>107500</v>
      </c>
      <c r="AM9" s="37">
        <f t="shared" si="2"/>
        <v>107500</v>
      </c>
      <c r="AN9" s="37">
        <f t="shared" si="2"/>
        <v>107500</v>
      </c>
      <c r="AO9" s="37">
        <f t="shared" si="2"/>
        <v>130000</v>
      </c>
      <c r="AP9" s="37">
        <f t="shared" si="2"/>
        <v>130000</v>
      </c>
      <c r="AQ9" s="37">
        <f t="shared" si="2"/>
        <v>130000</v>
      </c>
      <c r="AR9" s="37">
        <f t="shared" si="2"/>
        <v>130000</v>
      </c>
      <c r="AS9" s="37">
        <f t="shared" si="2"/>
        <v>130000</v>
      </c>
      <c r="AT9" s="37">
        <f t="shared" si="2"/>
        <v>130000</v>
      </c>
      <c r="AU9" s="37">
        <f t="shared" si="2"/>
        <v>130000</v>
      </c>
      <c r="AV9" s="37">
        <f t="shared" si="2"/>
        <v>130000</v>
      </c>
      <c r="AW9" s="37">
        <f t="shared" si="2"/>
        <v>130000</v>
      </c>
      <c r="AX9" s="37">
        <f t="shared" si="2"/>
        <v>130000</v>
      </c>
      <c r="AY9" s="37">
        <f t="shared" si="2"/>
        <v>130000</v>
      </c>
      <c r="AZ9" s="37">
        <f t="shared" si="2"/>
        <v>130000</v>
      </c>
      <c r="BA9" s="37">
        <f t="shared" si="2"/>
        <v>130000</v>
      </c>
      <c r="BB9" s="37">
        <f t="shared" si="2"/>
        <v>140000</v>
      </c>
      <c r="BC9" s="37">
        <f t="shared" si="2"/>
        <v>140000</v>
      </c>
      <c r="BD9" s="37">
        <f t="shared" si="2"/>
        <v>140000</v>
      </c>
      <c r="BE9" s="37">
        <f t="shared" si="2"/>
        <v>140000</v>
      </c>
      <c r="BF9" s="37">
        <f t="shared" si="2"/>
        <v>140000</v>
      </c>
      <c r="BG9" s="37">
        <f t="shared" si="2"/>
        <v>140000</v>
      </c>
      <c r="BH9" s="37">
        <f t="shared" si="2"/>
        <v>140000</v>
      </c>
      <c r="BI9" s="37">
        <f t="shared" si="2"/>
        <v>140000</v>
      </c>
      <c r="BJ9" s="37">
        <f t="shared" si="2"/>
        <v>140000</v>
      </c>
      <c r="BK9" s="37">
        <f t="shared" si="2"/>
        <v>140000</v>
      </c>
      <c r="BL9" s="37">
        <f t="shared" si="2"/>
        <v>140000</v>
      </c>
      <c r="BM9" s="84"/>
      <c r="BO9" s="84"/>
      <c r="BQ9" s="84"/>
      <c r="BS9" s="84"/>
      <c r="BU9" s="84"/>
      <c r="BW9" s="84"/>
      <c r="BY9" s="84"/>
    </row>
    <row r="10" spans="2:86" x14ac:dyDescent="0.2">
      <c r="B10" s="305"/>
      <c r="C10" s="84"/>
      <c r="D10" s="32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2"/>
      <c r="AD10" s="213"/>
      <c r="AE10" s="213"/>
      <c r="AF10" s="213"/>
      <c r="AG10" s="213"/>
      <c r="AH10" s="213"/>
      <c r="AI10" s="212"/>
      <c r="AJ10" s="212"/>
      <c r="AK10" s="212"/>
      <c r="AL10" s="212"/>
      <c r="AM10" s="212"/>
      <c r="AN10" s="212"/>
      <c r="AO10" s="212"/>
      <c r="AP10" s="212"/>
      <c r="AQ10" s="211"/>
      <c r="AR10" s="212"/>
      <c r="AS10" s="211"/>
      <c r="AT10" s="212"/>
      <c r="AU10" s="211"/>
      <c r="AV10" s="212"/>
      <c r="AW10" s="211"/>
      <c r="AX10" s="212"/>
      <c r="AY10" s="211"/>
      <c r="AZ10" s="212"/>
      <c r="BA10" s="211"/>
      <c r="BB10" s="212"/>
      <c r="BC10" s="211"/>
      <c r="BD10" s="212"/>
      <c r="BE10" s="211"/>
      <c r="BF10" s="212"/>
      <c r="BG10" s="211"/>
      <c r="BH10" s="212"/>
      <c r="BI10" s="211"/>
      <c r="BJ10" s="212"/>
      <c r="BK10" s="211"/>
      <c r="BL10" s="212"/>
      <c r="BM10" s="84"/>
      <c r="BO10" s="84"/>
      <c r="BQ10" s="84"/>
      <c r="BS10" s="84"/>
      <c r="BU10" s="84"/>
      <c r="BW10" s="84"/>
      <c r="BY10" s="84"/>
    </row>
    <row r="11" spans="2:86" x14ac:dyDescent="0.2">
      <c r="B11" s="42" t="s">
        <v>90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37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</row>
    <row r="12" spans="2:86" ht="12" customHeight="1" x14ac:dyDescent="0.2">
      <c r="B12" s="42" t="s">
        <v>36</v>
      </c>
      <c r="C12" s="230"/>
      <c r="D12" s="230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</row>
    <row r="13" spans="2:86" ht="12" customHeight="1" x14ac:dyDescent="0.2">
      <c r="B13" s="54" t="s">
        <v>270</v>
      </c>
      <c r="C13" s="187">
        <v>5</v>
      </c>
      <c r="D13" s="230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>
        <f t="shared" ref="W13:AK13" si="3">W4/$C13/12+V13</f>
        <v>1166.6666666666667</v>
      </c>
      <c r="X13" s="211">
        <f t="shared" si="3"/>
        <v>1166.6666666666667</v>
      </c>
      <c r="Y13" s="211">
        <f t="shared" si="3"/>
        <v>1166.6666666666667</v>
      </c>
      <c r="Z13" s="211">
        <f t="shared" si="3"/>
        <v>1166.6666666666667</v>
      </c>
      <c r="AA13" s="211">
        <f t="shared" si="3"/>
        <v>1166.6666666666667</v>
      </c>
      <c r="AB13" s="211">
        <f t="shared" si="3"/>
        <v>1166.6666666666667</v>
      </c>
      <c r="AC13" s="211">
        <f t="shared" si="3"/>
        <v>1166.6666666666667</v>
      </c>
      <c r="AD13" s="211">
        <f t="shared" si="3"/>
        <v>1166.6666666666667</v>
      </c>
      <c r="AE13" s="211">
        <f t="shared" si="3"/>
        <v>1166.6666666666667</v>
      </c>
      <c r="AF13" s="211">
        <f t="shared" si="3"/>
        <v>1166.6666666666667</v>
      </c>
      <c r="AG13" s="211">
        <f t="shared" si="3"/>
        <v>1166.6666666666667</v>
      </c>
      <c r="AH13" s="211">
        <f t="shared" si="3"/>
        <v>1166.6666666666667</v>
      </c>
      <c r="AI13" s="211">
        <f t="shared" si="3"/>
        <v>1166.6666666666667</v>
      </c>
      <c r="AJ13" s="211">
        <f t="shared" si="3"/>
        <v>1166.6666666666667</v>
      </c>
      <c r="AK13" s="211">
        <f t="shared" si="3"/>
        <v>1166.6666666666667</v>
      </c>
      <c r="AL13" s="211">
        <f t="shared" ref="AL13:BL13" si="4">AL4/$C13/12+AK13</f>
        <v>1166.6666666666667</v>
      </c>
      <c r="AM13" s="211">
        <f t="shared" si="4"/>
        <v>1166.6666666666667</v>
      </c>
      <c r="AN13" s="211">
        <f t="shared" si="4"/>
        <v>1166.6666666666667</v>
      </c>
      <c r="AO13" s="211">
        <f t="shared" si="4"/>
        <v>1166.6666666666667</v>
      </c>
      <c r="AP13" s="211">
        <f t="shared" si="4"/>
        <v>1166.6666666666667</v>
      </c>
      <c r="AQ13" s="211">
        <f t="shared" si="4"/>
        <v>1166.6666666666667</v>
      </c>
      <c r="AR13" s="211">
        <f t="shared" si="4"/>
        <v>1166.6666666666667</v>
      </c>
      <c r="AS13" s="211">
        <f t="shared" si="4"/>
        <v>1166.6666666666667</v>
      </c>
      <c r="AT13" s="211">
        <f t="shared" si="4"/>
        <v>1166.6666666666667</v>
      </c>
      <c r="AU13" s="211">
        <f t="shared" si="4"/>
        <v>1166.6666666666667</v>
      </c>
      <c r="AV13" s="211">
        <f t="shared" si="4"/>
        <v>1166.6666666666667</v>
      </c>
      <c r="AW13" s="211">
        <f t="shared" si="4"/>
        <v>1166.6666666666667</v>
      </c>
      <c r="AX13" s="211">
        <f t="shared" si="4"/>
        <v>1166.6666666666667</v>
      </c>
      <c r="AY13" s="211">
        <f t="shared" si="4"/>
        <v>1166.6666666666667</v>
      </c>
      <c r="AZ13" s="211">
        <f t="shared" si="4"/>
        <v>1166.6666666666667</v>
      </c>
      <c r="BA13" s="211">
        <f t="shared" si="4"/>
        <v>1166.6666666666667</v>
      </c>
      <c r="BB13" s="211">
        <f t="shared" si="4"/>
        <v>1166.6666666666667</v>
      </c>
      <c r="BC13" s="211">
        <f t="shared" si="4"/>
        <v>1166.6666666666667</v>
      </c>
      <c r="BD13" s="211">
        <f t="shared" si="4"/>
        <v>1166.6666666666667</v>
      </c>
      <c r="BE13" s="211">
        <f t="shared" si="4"/>
        <v>1166.6666666666667</v>
      </c>
      <c r="BF13" s="211">
        <f t="shared" si="4"/>
        <v>1166.6666666666667</v>
      </c>
      <c r="BG13" s="211">
        <f t="shared" si="4"/>
        <v>1166.6666666666667</v>
      </c>
      <c r="BH13" s="211">
        <f t="shared" si="4"/>
        <v>1166.6666666666667</v>
      </c>
      <c r="BI13" s="211">
        <f t="shared" si="4"/>
        <v>1166.6666666666667</v>
      </c>
      <c r="BJ13" s="211">
        <f t="shared" si="4"/>
        <v>1166.6666666666667</v>
      </c>
      <c r="BK13" s="211">
        <f t="shared" si="4"/>
        <v>1166.6666666666667</v>
      </c>
      <c r="BL13" s="211">
        <f t="shared" si="4"/>
        <v>1166.6666666666667</v>
      </c>
      <c r="CA13" s="24"/>
      <c r="CB13" s="24"/>
      <c r="CC13" s="24"/>
      <c r="CD13" s="24"/>
      <c r="CE13" s="24"/>
      <c r="CF13" s="24"/>
      <c r="CG13" s="24"/>
    </row>
    <row r="14" spans="2:86" ht="12.75" customHeight="1" x14ac:dyDescent="0.2">
      <c r="B14" s="54" t="str">
        <f>B5</f>
        <v>Furniture &amp; fixtures</v>
      </c>
      <c r="C14" s="187">
        <v>7</v>
      </c>
      <c r="D14" s="230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>
        <f t="shared" ref="W14" si="5">W5/$C14/12+V14</f>
        <v>208.33333333333334</v>
      </c>
      <c r="X14" s="211">
        <f>W5/$C14/12+W14</f>
        <v>416.66666666666669</v>
      </c>
      <c r="Y14" s="211">
        <f t="shared" ref="Y14:BL14" si="6">Y5/$C14/12+X14</f>
        <v>416.66666666666669</v>
      </c>
      <c r="Z14" s="211">
        <f t="shared" si="6"/>
        <v>416.66666666666669</v>
      </c>
      <c r="AA14" s="211">
        <f t="shared" si="6"/>
        <v>416.66666666666669</v>
      </c>
      <c r="AB14" s="211">
        <f t="shared" si="6"/>
        <v>416.66666666666669</v>
      </c>
      <c r="AC14" s="211">
        <f t="shared" si="6"/>
        <v>416.66666666666669</v>
      </c>
      <c r="AD14" s="211">
        <f t="shared" si="6"/>
        <v>416.66666666666669</v>
      </c>
      <c r="AE14" s="211">
        <f t="shared" si="6"/>
        <v>416.66666666666669</v>
      </c>
      <c r="AF14" s="211">
        <f t="shared" si="6"/>
        <v>416.66666666666669</v>
      </c>
      <c r="AG14" s="211">
        <f t="shared" si="6"/>
        <v>416.66666666666669</v>
      </c>
      <c r="AH14" s="211">
        <f t="shared" si="6"/>
        <v>416.66666666666669</v>
      </c>
      <c r="AI14" s="211">
        <f t="shared" si="6"/>
        <v>416.66666666666669</v>
      </c>
      <c r="AJ14" s="211">
        <f t="shared" si="6"/>
        <v>416.66666666666669</v>
      </c>
      <c r="AK14" s="211">
        <f t="shared" si="6"/>
        <v>416.66666666666669</v>
      </c>
      <c r="AL14" s="211">
        <f t="shared" si="6"/>
        <v>416.66666666666669</v>
      </c>
      <c r="AM14" s="211">
        <f t="shared" si="6"/>
        <v>416.66666666666669</v>
      </c>
      <c r="AN14" s="211">
        <f t="shared" si="6"/>
        <v>416.66666666666669</v>
      </c>
      <c r="AO14" s="211">
        <f t="shared" si="6"/>
        <v>565.47619047619048</v>
      </c>
      <c r="AP14" s="211">
        <f t="shared" si="6"/>
        <v>565.47619047619048</v>
      </c>
      <c r="AQ14" s="211">
        <f t="shared" si="6"/>
        <v>565.47619047619048</v>
      </c>
      <c r="AR14" s="211">
        <f t="shared" si="6"/>
        <v>565.47619047619048</v>
      </c>
      <c r="AS14" s="211">
        <f t="shared" si="6"/>
        <v>565.47619047619048</v>
      </c>
      <c r="AT14" s="211">
        <f t="shared" si="6"/>
        <v>565.47619047619048</v>
      </c>
      <c r="AU14" s="211">
        <f t="shared" si="6"/>
        <v>565.47619047619048</v>
      </c>
      <c r="AV14" s="211">
        <f t="shared" si="6"/>
        <v>565.47619047619048</v>
      </c>
      <c r="AW14" s="211">
        <f t="shared" si="6"/>
        <v>565.47619047619048</v>
      </c>
      <c r="AX14" s="211">
        <f t="shared" si="6"/>
        <v>565.47619047619048</v>
      </c>
      <c r="AY14" s="211">
        <f t="shared" si="6"/>
        <v>565.47619047619048</v>
      </c>
      <c r="AZ14" s="211">
        <f t="shared" si="6"/>
        <v>565.47619047619048</v>
      </c>
      <c r="BA14" s="211">
        <f t="shared" si="6"/>
        <v>565.47619047619048</v>
      </c>
      <c r="BB14" s="211">
        <f t="shared" si="6"/>
        <v>565.47619047619048</v>
      </c>
      <c r="BC14" s="211">
        <f t="shared" si="6"/>
        <v>565.47619047619048</v>
      </c>
      <c r="BD14" s="211">
        <f t="shared" si="6"/>
        <v>565.47619047619048</v>
      </c>
      <c r="BE14" s="211">
        <f t="shared" si="6"/>
        <v>565.47619047619048</v>
      </c>
      <c r="BF14" s="211">
        <f t="shared" si="6"/>
        <v>565.47619047619048</v>
      </c>
      <c r="BG14" s="211">
        <f t="shared" si="6"/>
        <v>565.47619047619048</v>
      </c>
      <c r="BH14" s="211">
        <f t="shared" si="6"/>
        <v>565.47619047619048</v>
      </c>
      <c r="BI14" s="211">
        <f t="shared" si="6"/>
        <v>565.47619047619048</v>
      </c>
      <c r="BJ14" s="211">
        <f t="shared" si="6"/>
        <v>565.47619047619048</v>
      </c>
      <c r="BK14" s="211">
        <f t="shared" si="6"/>
        <v>565.47619047619048</v>
      </c>
      <c r="BL14" s="211">
        <f t="shared" si="6"/>
        <v>565.47619047619048</v>
      </c>
      <c r="CA14" s="24"/>
      <c r="CB14" s="24"/>
      <c r="CC14" s="24"/>
      <c r="CD14" s="24"/>
      <c r="CE14" s="24"/>
      <c r="CF14" s="24"/>
      <c r="CG14" s="24"/>
    </row>
    <row r="15" spans="2:86" ht="12.75" customHeight="1" x14ac:dyDescent="0.2">
      <c r="B15" s="54" t="str">
        <f>B6</f>
        <v>Computer hardware &amp; software</v>
      </c>
      <c r="C15" s="187">
        <v>3</v>
      </c>
      <c r="D15" s="230"/>
      <c r="E15" s="211">
        <f>E6/$C15/12</f>
        <v>277.77777777777777</v>
      </c>
      <c r="F15" s="211">
        <f t="shared" ref="F15:W15" si="7">F6/$C15/12+E15</f>
        <v>277.77777777777777</v>
      </c>
      <c r="G15" s="211">
        <f t="shared" si="7"/>
        <v>277.77777777777777</v>
      </c>
      <c r="H15" s="211">
        <f t="shared" si="7"/>
        <v>277.77777777777777</v>
      </c>
      <c r="I15" s="211">
        <f t="shared" si="7"/>
        <v>277.77777777777777</v>
      </c>
      <c r="J15" s="211">
        <f t="shared" si="7"/>
        <v>277.77777777777777</v>
      </c>
      <c r="K15" s="211">
        <f t="shared" si="7"/>
        <v>277.77777777777777</v>
      </c>
      <c r="L15" s="211">
        <f t="shared" si="7"/>
        <v>277.77777777777777</v>
      </c>
      <c r="M15" s="211">
        <f t="shared" si="7"/>
        <v>277.77777777777777</v>
      </c>
      <c r="N15" s="211">
        <f t="shared" si="7"/>
        <v>277.77777777777777</v>
      </c>
      <c r="O15" s="211">
        <f t="shared" si="7"/>
        <v>277.77777777777777</v>
      </c>
      <c r="P15" s="211">
        <f t="shared" si="7"/>
        <v>277.77777777777777</v>
      </c>
      <c r="Q15" s="211">
        <f t="shared" si="7"/>
        <v>277.77777777777777</v>
      </c>
      <c r="R15" s="211">
        <f t="shared" si="7"/>
        <v>277.77777777777777</v>
      </c>
      <c r="S15" s="211">
        <f t="shared" si="7"/>
        <v>277.77777777777777</v>
      </c>
      <c r="T15" s="211">
        <f t="shared" si="7"/>
        <v>277.77777777777777</v>
      </c>
      <c r="U15" s="211">
        <f t="shared" si="7"/>
        <v>277.77777777777777</v>
      </c>
      <c r="V15" s="211">
        <f t="shared" si="7"/>
        <v>277.77777777777777</v>
      </c>
      <c r="W15" s="211">
        <f t="shared" si="7"/>
        <v>555.55555555555554</v>
      </c>
      <c r="X15" s="211">
        <f>W6/$C15/12+W15</f>
        <v>833.33333333333326</v>
      </c>
      <c r="Y15" s="211">
        <f t="shared" ref="Y15:AN15" si="8">Y6/$C15/12+X15</f>
        <v>833.33333333333326</v>
      </c>
      <c r="Z15" s="211">
        <f t="shared" si="8"/>
        <v>833.33333333333326</v>
      </c>
      <c r="AA15" s="211">
        <f t="shared" si="8"/>
        <v>833.33333333333326</v>
      </c>
      <c r="AB15" s="211">
        <f t="shared" si="8"/>
        <v>833.33333333333326</v>
      </c>
      <c r="AC15" s="211">
        <f t="shared" si="8"/>
        <v>833.33333333333326</v>
      </c>
      <c r="AD15" s="211">
        <f t="shared" si="8"/>
        <v>833.33333333333326</v>
      </c>
      <c r="AE15" s="211">
        <f t="shared" si="8"/>
        <v>833.33333333333326</v>
      </c>
      <c r="AF15" s="211">
        <f t="shared" si="8"/>
        <v>833.33333333333326</v>
      </c>
      <c r="AG15" s="211">
        <f t="shared" si="8"/>
        <v>833.33333333333326</v>
      </c>
      <c r="AH15" s="211">
        <f t="shared" si="8"/>
        <v>833.33333333333326</v>
      </c>
      <c r="AI15" s="211">
        <f t="shared" si="8"/>
        <v>833.33333333333326</v>
      </c>
      <c r="AJ15" s="211">
        <f t="shared" si="8"/>
        <v>833.33333333333326</v>
      </c>
      <c r="AK15" s="211">
        <f t="shared" si="8"/>
        <v>833.33333333333326</v>
      </c>
      <c r="AL15" s="211">
        <f t="shared" si="8"/>
        <v>833.33333333333326</v>
      </c>
      <c r="AM15" s="211">
        <f t="shared" si="8"/>
        <v>833.33333333333326</v>
      </c>
      <c r="AN15" s="211">
        <f t="shared" si="8"/>
        <v>833.33333333333326</v>
      </c>
      <c r="AO15" s="211">
        <f>AO6/$C15/12+AN15-E15</f>
        <v>833.33333333333326</v>
      </c>
      <c r="AP15" s="211">
        <f t="shared" ref="AP15:AZ15" si="9">AP6/$C15/12+AO15</f>
        <v>833.33333333333326</v>
      </c>
      <c r="AQ15" s="211">
        <f t="shared" si="9"/>
        <v>833.33333333333326</v>
      </c>
      <c r="AR15" s="211">
        <f t="shared" si="9"/>
        <v>833.33333333333326</v>
      </c>
      <c r="AS15" s="211">
        <f t="shared" si="9"/>
        <v>833.33333333333326</v>
      </c>
      <c r="AT15" s="211">
        <f t="shared" si="9"/>
        <v>833.33333333333326</v>
      </c>
      <c r="AU15" s="211">
        <f t="shared" si="9"/>
        <v>833.33333333333326</v>
      </c>
      <c r="AV15" s="211">
        <f t="shared" si="9"/>
        <v>833.33333333333326</v>
      </c>
      <c r="AW15" s="211">
        <f t="shared" si="9"/>
        <v>833.33333333333326</v>
      </c>
      <c r="AX15" s="211">
        <f t="shared" si="9"/>
        <v>833.33333333333326</v>
      </c>
      <c r="AY15" s="211">
        <f t="shared" si="9"/>
        <v>833.33333333333326</v>
      </c>
      <c r="AZ15" s="211">
        <f t="shared" si="9"/>
        <v>833.33333333333326</v>
      </c>
      <c r="BA15" s="211">
        <f>BA6/$C15/12+AZ15-(O15-E15)</f>
        <v>833.33333333333326</v>
      </c>
      <c r="BB15" s="211">
        <f>BB6/$C15/12+BA15</f>
        <v>1111.1111111111111</v>
      </c>
      <c r="BC15" s="211">
        <f>BC6/$C15/12+BB15</f>
        <v>1111.1111111111111</v>
      </c>
      <c r="BD15" s="211">
        <f>BD6/$C15/12+BC15</f>
        <v>1111.1111111111111</v>
      </c>
      <c r="BE15" s="211">
        <f>BE6/$C15/12+BD15</f>
        <v>1111.1111111111111</v>
      </c>
      <c r="BF15" s="211">
        <f>BF6/$C15/12+BE15</f>
        <v>1111.1111111111111</v>
      </c>
      <c r="BG15" s="211">
        <f t="shared" ref="BG15:BL15" si="10">BG6/$C15/12+BF15</f>
        <v>1111.1111111111111</v>
      </c>
      <c r="BH15" s="211">
        <f t="shared" si="10"/>
        <v>1111.1111111111111</v>
      </c>
      <c r="BI15" s="211">
        <f t="shared" si="10"/>
        <v>1111.1111111111111</v>
      </c>
      <c r="BJ15" s="211">
        <f t="shared" si="10"/>
        <v>1111.1111111111111</v>
      </c>
      <c r="BK15" s="211">
        <f t="shared" si="10"/>
        <v>1111.1111111111111</v>
      </c>
      <c r="BL15" s="211">
        <f t="shared" si="10"/>
        <v>1111.1111111111111</v>
      </c>
      <c r="CA15" s="24"/>
      <c r="CB15" s="24"/>
      <c r="CC15" s="24"/>
      <c r="CD15" s="24"/>
      <c r="CE15" s="24"/>
      <c r="CF15" s="24"/>
      <c r="CG15" s="24"/>
    </row>
    <row r="16" spans="2:86" x14ac:dyDescent="0.2">
      <c r="B16" s="29" t="s">
        <v>37</v>
      </c>
      <c r="C16" s="24"/>
      <c r="D16" s="24"/>
      <c r="E16" s="213">
        <f>SUM(E13:E15)</f>
        <v>277.77777777777777</v>
      </c>
      <c r="F16" s="213">
        <f t="shared" ref="F16:BL16" si="11">SUM(F13:F15)</f>
        <v>277.77777777777777</v>
      </c>
      <c r="G16" s="213">
        <f t="shared" si="11"/>
        <v>277.77777777777777</v>
      </c>
      <c r="H16" s="213">
        <f t="shared" si="11"/>
        <v>277.77777777777777</v>
      </c>
      <c r="I16" s="213">
        <f t="shared" si="11"/>
        <v>277.77777777777777</v>
      </c>
      <c r="J16" s="213">
        <f t="shared" si="11"/>
        <v>277.77777777777777</v>
      </c>
      <c r="K16" s="213">
        <f t="shared" si="11"/>
        <v>277.77777777777777</v>
      </c>
      <c r="L16" s="213">
        <f t="shared" si="11"/>
        <v>277.77777777777777</v>
      </c>
      <c r="M16" s="213">
        <f t="shared" si="11"/>
        <v>277.77777777777777</v>
      </c>
      <c r="N16" s="213">
        <f t="shared" si="11"/>
        <v>277.77777777777777</v>
      </c>
      <c r="O16" s="213">
        <f t="shared" si="11"/>
        <v>277.77777777777777</v>
      </c>
      <c r="P16" s="213">
        <f t="shared" si="11"/>
        <v>277.77777777777777</v>
      </c>
      <c r="Q16" s="213">
        <f t="shared" si="11"/>
        <v>277.77777777777777</v>
      </c>
      <c r="R16" s="213">
        <f t="shared" si="11"/>
        <v>277.77777777777777</v>
      </c>
      <c r="S16" s="213">
        <f t="shared" si="11"/>
        <v>277.77777777777777</v>
      </c>
      <c r="T16" s="213">
        <f t="shared" si="11"/>
        <v>277.77777777777777</v>
      </c>
      <c r="U16" s="213">
        <f t="shared" si="11"/>
        <v>277.77777777777777</v>
      </c>
      <c r="V16" s="213">
        <f t="shared" si="11"/>
        <v>277.77777777777777</v>
      </c>
      <c r="W16" s="213">
        <f t="shared" si="11"/>
        <v>1930.5555555555557</v>
      </c>
      <c r="X16" s="213">
        <f t="shared" si="11"/>
        <v>2416.666666666667</v>
      </c>
      <c r="Y16" s="213">
        <f t="shared" si="11"/>
        <v>2416.666666666667</v>
      </c>
      <c r="Z16" s="213">
        <f t="shared" si="11"/>
        <v>2416.666666666667</v>
      </c>
      <c r="AA16" s="213">
        <f t="shared" si="11"/>
        <v>2416.666666666667</v>
      </c>
      <c r="AB16" s="213">
        <f t="shared" si="11"/>
        <v>2416.666666666667</v>
      </c>
      <c r="AC16" s="213">
        <f t="shared" si="11"/>
        <v>2416.666666666667</v>
      </c>
      <c r="AD16" s="213">
        <f t="shared" si="11"/>
        <v>2416.666666666667</v>
      </c>
      <c r="AE16" s="213">
        <f t="shared" si="11"/>
        <v>2416.666666666667</v>
      </c>
      <c r="AF16" s="213">
        <f t="shared" si="11"/>
        <v>2416.666666666667</v>
      </c>
      <c r="AG16" s="213">
        <f t="shared" si="11"/>
        <v>2416.666666666667</v>
      </c>
      <c r="AH16" s="213">
        <f t="shared" si="11"/>
        <v>2416.666666666667</v>
      </c>
      <c r="AI16" s="213">
        <f t="shared" si="11"/>
        <v>2416.666666666667</v>
      </c>
      <c r="AJ16" s="213">
        <f t="shared" si="11"/>
        <v>2416.666666666667</v>
      </c>
      <c r="AK16" s="213">
        <f t="shared" si="11"/>
        <v>2416.666666666667</v>
      </c>
      <c r="AL16" s="213">
        <f t="shared" si="11"/>
        <v>2416.666666666667</v>
      </c>
      <c r="AM16" s="213">
        <f t="shared" si="11"/>
        <v>2416.666666666667</v>
      </c>
      <c r="AN16" s="213">
        <f t="shared" si="11"/>
        <v>2416.666666666667</v>
      </c>
      <c r="AO16" s="213">
        <f t="shared" si="11"/>
        <v>2565.4761904761908</v>
      </c>
      <c r="AP16" s="213">
        <f t="shared" si="11"/>
        <v>2565.4761904761908</v>
      </c>
      <c r="AQ16" s="213">
        <f t="shared" si="11"/>
        <v>2565.4761904761908</v>
      </c>
      <c r="AR16" s="213">
        <f t="shared" si="11"/>
        <v>2565.4761904761908</v>
      </c>
      <c r="AS16" s="213">
        <f t="shared" si="11"/>
        <v>2565.4761904761908</v>
      </c>
      <c r="AT16" s="213">
        <f t="shared" si="11"/>
        <v>2565.4761904761908</v>
      </c>
      <c r="AU16" s="213">
        <f t="shared" si="11"/>
        <v>2565.4761904761908</v>
      </c>
      <c r="AV16" s="213">
        <f t="shared" si="11"/>
        <v>2565.4761904761908</v>
      </c>
      <c r="AW16" s="213">
        <f t="shared" si="11"/>
        <v>2565.4761904761908</v>
      </c>
      <c r="AX16" s="213">
        <f t="shared" si="11"/>
        <v>2565.4761904761908</v>
      </c>
      <c r="AY16" s="213">
        <f t="shared" si="11"/>
        <v>2565.4761904761908</v>
      </c>
      <c r="AZ16" s="213">
        <f t="shared" si="11"/>
        <v>2565.4761904761908</v>
      </c>
      <c r="BA16" s="213">
        <f t="shared" si="11"/>
        <v>2565.4761904761908</v>
      </c>
      <c r="BB16" s="213">
        <f t="shared" si="11"/>
        <v>2843.2539682539682</v>
      </c>
      <c r="BC16" s="213">
        <f t="shared" si="11"/>
        <v>2843.2539682539682</v>
      </c>
      <c r="BD16" s="213">
        <f t="shared" si="11"/>
        <v>2843.2539682539682</v>
      </c>
      <c r="BE16" s="213">
        <f t="shared" si="11"/>
        <v>2843.2539682539682</v>
      </c>
      <c r="BF16" s="213">
        <f t="shared" si="11"/>
        <v>2843.2539682539682</v>
      </c>
      <c r="BG16" s="213">
        <f t="shared" si="11"/>
        <v>2843.2539682539682</v>
      </c>
      <c r="BH16" s="213">
        <f t="shared" si="11"/>
        <v>2843.2539682539682</v>
      </c>
      <c r="BI16" s="213">
        <f t="shared" si="11"/>
        <v>2843.2539682539682</v>
      </c>
      <c r="BJ16" s="213">
        <f t="shared" si="11"/>
        <v>2843.2539682539682</v>
      </c>
      <c r="BK16" s="213">
        <f t="shared" si="11"/>
        <v>2843.2539682539682</v>
      </c>
      <c r="BL16" s="213">
        <f t="shared" si="11"/>
        <v>2843.2539682539682</v>
      </c>
      <c r="BM16" s="230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</row>
    <row r="17" spans="2:85" x14ac:dyDescent="0.2">
      <c r="B17" s="42"/>
      <c r="C17" s="230"/>
      <c r="D17" s="24"/>
      <c r="E17" s="24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</row>
    <row r="18" spans="2:85" x14ac:dyDescent="0.2">
      <c r="C18" s="32"/>
      <c r="D18" s="84"/>
      <c r="E18" s="28"/>
      <c r="F18" s="28"/>
      <c r="G18" s="28"/>
      <c r="H18" s="32"/>
      <c r="I18" s="34"/>
      <c r="J18" s="28"/>
      <c r="K18" s="28"/>
      <c r="L18" s="28"/>
    </row>
    <row r="19" spans="2:85" x14ac:dyDescent="0.2">
      <c r="B19" s="42"/>
      <c r="D19" s="84"/>
    </row>
    <row r="20" spans="2:85" x14ac:dyDescent="0.2">
      <c r="B20" s="42"/>
      <c r="D20" s="84"/>
    </row>
    <row r="21" spans="2:85" x14ac:dyDescent="0.2">
      <c r="B21" s="42"/>
      <c r="D21" s="84"/>
    </row>
    <row r="22" spans="2:85" x14ac:dyDescent="0.2">
      <c r="B22" s="42"/>
      <c r="D22" s="84"/>
    </row>
    <row r="23" spans="2:85" x14ac:dyDescent="0.2">
      <c r="B23" s="42"/>
      <c r="D23" s="84"/>
    </row>
    <row r="24" spans="2:85" x14ac:dyDescent="0.2">
      <c r="B24" s="42"/>
      <c r="D24" s="84"/>
    </row>
    <row r="25" spans="2:85" x14ac:dyDescent="0.2">
      <c r="B25" s="42"/>
      <c r="D25" s="84"/>
    </row>
    <row r="26" spans="2:85" x14ac:dyDescent="0.2">
      <c r="B26" s="42"/>
      <c r="D26" s="84"/>
    </row>
    <row r="27" spans="2:85" x14ac:dyDescent="0.2">
      <c r="B27" s="42"/>
      <c r="D27" s="84"/>
    </row>
    <row r="28" spans="2:85" x14ac:dyDescent="0.2">
      <c r="B28" s="42"/>
      <c r="D28" s="84"/>
    </row>
    <row r="29" spans="2:85" x14ac:dyDescent="0.2">
      <c r="B29" s="42"/>
      <c r="D29" s="84"/>
    </row>
    <row r="30" spans="2:85" x14ac:dyDescent="0.2">
      <c r="B30" s="42"/>
      <c r="D30" s="84"/>
    </row>
    <row r="31" spans="2:85" x14ac:dyDescent="0.2">
      <c r="D31" s="84"/>
    </row>
    <row r="32" spans="2:85" x14ac:dyDescent="0.2">
      <c r="D32" s="84"/>
    </row>
    <row r="33" spans="4:4" x14ac:dyDescent="0.2">
      <c r="D33" s="84"/>
    </row>
    <row r="34" spans="4:4" x14ac:dyDescent="0.2">
      <c r="D34" s="84"/>
    </row>
    <row r="35" spans="4:4" x14ac:dyDescent="0.2">
      <c r="D35" s="84"/>
    </row>
    <row r="36" spans="4:4" x14ac:dyDescent="0.2">
      <c r="D36" s="84"/>
    </row>
  </sheetData>
  <phoneticPr fontId="0" type="noConversion"/>
  <printOptions horizontalCentered="1" verticalCentered="1" gridLines="1" gridLinesSet="0"/>
  <pageMargins left="0.75" right="0.25" top="1" bottom="1" header="0.5" footer="0.5"/>
  <pageSetup scale="70" orientation="landscape" horizontalDpi="4294967292" verticalDpi="300" r:id="rId1"/>
  <headerFooter alignWithMargins="0">
    <oddHeader>&amp;C&amp;"Times New Roman CE,Bold"&amp;14Acenonyx, LLC
Capital Budget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G331"/>
  <sheetViews>
    <sheetView zoomScaleNormal="100" workbookViewId="0">
      <selection activeCell="C3" sqref="C3"/>
    </sheetView>
  </sheetViews>
  <sheetFormatPr defaultColWidth="9.140625" defaultRowHeight="12.75" x14ac:dyDescent="0.2"/>
  <cols>
    <col min="1" max="1" width="2.85546875" style="26" customWidth="1"/>
    <col min="2" max="2" width="28.7109375" style="26" bestFit="1" customWidth="1"/>
    <col min="3" max="3" width="11.28515625" style="26" bestFit="1" customWidth="1"/>
    <col min="4" max="4" width="8.5703125" style="26" bestFit="1" customWidth="1"/>
    <col min="5" max="5" width="13.85546875" style="26" customWidth="1"/>
    <col min="6" max="6" width="13" style="26" customWidth="1"/>
    <col min="7" max="7" width="14" style="26" customWidth="1"/>
    <col min="8" max="8" width="13" style="26" customWidth="1"/>
    <col min="9" max="9" width="12.85546875" style="26" customWidth="1"/>
    <col min="10" max="10" width="12.140625" style="26" customWidth="1"/>
    <col min="11" max="11" width="11" style="26" customWidth="1"/>
    <col min="12" max="60" width="11" style="26" bestFit="1" customWidth="1"/>
    <col min="61" max="62" width="13.140625" style="26" customWidth="1"/>
    <col min="63" max="66" width="11" style="26" bestFit="1" customWidth="1"/>
    <col min="67" max="74" width="9.140625" style="26" bestFit="1" customWidth="1"/>
    <col min="75" max="16384" width="9.140625" style="26"/>
  </cols>
  <sheetData>
    <row r="1" spans="2:6" ht="13.5" customHeight="1" x14ac:dyDescent="0.2">
      <c r="B1" s="24" t="s">
        <v>38</v>
      </c>
    </row>
    <row r="2" spans="2:6" ht="13.5" customHeight="1" x14ac:dyDescent="0.2">
      <c r="B2" s="24"/>
    </row>
    <row r="3" spans="2:6" ht="18" customHeight="1" x14ac:dyDescent="0.2">
      <c r="B3" s="26" t="s">
        <v>39</v>
      </c>
      <c r="C3" s="189">
        <v>1</v>
      </c>
      <c r="D3" s="220"/>
    </row>
    <row r="4" spans="2:6" ht="16.5" customHeight="1" x14ac:dyDescent="0.2"/>
    <row r="5" spans="2:6" ht="15" customHeight="1" x14ac:dyDescent="0.2">
      <c r="B5" s="29" t="s">
        <v>40</v>
      </c>
    </row>
    <row r="6" spans="2:6" x14ac:dyDescent="0.2">
      <c r="B6" s="56" t="s">
        <v>41</v>
      </c>
      <c r="C6" s="211">
        <f>Summary_ProFormas!C13</f>
        <v>750000</v>
      </c>
      <c r="F6" s="185"/>
    </row>
    <row r="7" spans="2:6" x14ac:dyDescent="0.2">
      <c r="B7" s="56" t="s">
        <v>42</v>
      </c>
      <c r="C7" s="84">
        <v>0</v>
      </c>
    </row>
    <row r="8" spans="2:6" x14ac:dyDescent="0.2">
      <c r="B8" s="42" t="s">
        <v>303</v>
      </c>
      <c r="C8" s="37">
        <f>SUM(C6:C7)</f>
        <v>750000</v>
      </c>
    </row>
    <row r="9" spans="2:6" x14ac:dyDescent="0.2">
      <c r="C9" s="212"/>
    </row>
    <row r="10" spans="2:6" x14ac:dyDescent="0.2">
      <c r="B10" s="29" t="s">
        <v>43</v>
      </c>
      <c r="C10" s="212"/>
      <c r="E10" s="32"/>
    </row>
    <row r="11" spans="2:6" x14ac:dyDescent="0.2">
      <c r="B11" s="56" t="s">
        <v>41</v>
      </c>
      <c r="C11" s="211">
        <f>Summary_ProFormas!C28</f>
        <v>2500000</v>
      </c>
      <c r="E11" s="32"/>
    </row>
    <row r="12" spans="2:6" x14ac:dyDescent="0.2">
      <c r="B12" s="56" t="s">
        <v>42</v>
      </c>
      <c r="C12" s="84">
        <v>0</v>
      </c>
      <c r="E12" s="32"/>
    </row>
    <row r="13" spans="2:6" x14ac:dyDescent="0.2">
      <c r="B13" s="42" t="s">
        <v>301</v>
      </c>
      <c r="C13" s="37">
        <f>SUM(C10:C12)</f>
        <v>2500000</v>
      </c>
      <c r="E13" s="32"/>
    </row>
    <row r="14" spans="2:6" x14ac:dyDescent="0.2">
      <c r="C14" s="212"/>
      <c r="E14" s="32"/>
    </row>
    <row r="15" spans="2:6" x14ac:dyDescent="0.2">
      <c r="B15" s="42" t="s">
        <v>302</v>
      </c>
      <c r="C15" s="37">
        <f>C8+C13</f>
        <v>3250000</v>
      </c>
      <c r="E15" s="32"/>
    </row>
    <row r="17" spans="2:111" x14ac:dyDescent="0.2">
      <c r="C17" s="284" t="s">
        <v>44</v>
      </c>
      <c r="D17" s="284" t="s">
        <v>44</v>
      </c>
      <c r="E17" s="51"/>
      <c r="F17" s="51"/>
      <c r="U17" s="51"/>
    </row>
    <row r="18" spans="2:111" x14ac:dyDescent="0.2">
      <c r="C18" s="284" t="s">
        <v>45</v>
      </c>
      <c r="D18" s="285" t="s">
        <v>46</v>
      </c>
      <c r="E18" s="276"/>
      <c r="F18" s="51"/>
      <c r="U18" s="276"/>
    </row>
    <row r="19" spans="2:111" x14ac:dyDescent="0.2">
      <c r="C19" s="84"/>
      <c r="D19" s="84"/>
      <c r="P19" s="84"/>
      <c r="U19" s="84"/>
    </row>
    <row r="20" spans="2:111" x14ac:dyDescent="0.2">
      <c r="B20" s="26" t="s">
        <v>47</v>
      </c>
      <c r="C20" s="32">
        <f>C7</f>
        <v>0</v>
      </c>
      <c r="D20" s="84">
        <f>C12</f>
        <v>0</v>
      </c>
      <c r="E20" s="84"/>
      <c r="F20" s="84"/>
      <c r="I20" s="56"/>
      <c r="N20" s="56"/>
      <c r="P20" s="84"/>
      <c r="U20" s="84"/>
    </row>
    <row r="21" spans="2:111" x14ac:dyDescent="0.2">
      <c r="B21" s="26" t="s">
        <v>48</v>
      </c>
      <c r="C21" s="220">
        <v>0.1</v>
      </c>
      <c r="D21" s="220">
        <v>0</v>
      </c>
      <c r="E21" s="189"/>
      <c r="F21" s="189"/>
      <c r="I21" s="56"/>
      <c r="N21" s="56"/>
      <c r="P21" s="189"/>
      <c r="U21" s="189"/>
    </row>
    <row r="22" spans="2:111" x14ac:dyDescent="0.2">
      <c r="B22" s="26" t="s">
        <v>49</v>
      </c>
      <c r="C22" s="84">
        <v>120</v>
      </c>
      <c r="D22" s="84">
        <f>C22</f>
        <v>120</v>
      </c>
      <c r="E22" s="84"/>
      <c r="F22" s="84"/>
      <c r="P22" s="84"/>
      <c r="U22" s="84"/>
    </row>
    <row r="23" spans="2:111" x14ac:dyDescent="0.2">
      <c r="B23" s="277" t="s">
        <v>50</v>
      </c>
      <c r="C23" s="32">
        <f>PMT(C21/12,C22,-C20)</f>
        <v>0</v>
      </c>
      <c r="D23" s="32">
        <f>PMT(D21/12,D22,-D20)</f>
        <v>0</v>
      </c>
      <c r="E23" s="32"/>
      <c r="F23" s="32"/>
      <c r="I23" s="278"/>
      <c r="N23" s="278"/>
      <c r="P23" s="32"/>
      <c r="U23" s="32"/>
    </row>
    <row r="24" spans="2:111" x14ac:dyDescent="0.2">
      <c r="C24" s="84"/>
      <c r="D24" s="84"/>
    </row>
    <row r="25" spans="2:111" s="24" customFormat="1" x14ac:dyDescent="0.2">
      <c r="C25" s="32"/>
      <c r="D25" s="32"/>
    </row>
    <row r="26" spans="2:111" s="47" customFormat="1" x14ac:dyDescent="0.2">
      <c r="B26" s="25" t="s">
        <v>51</v>
      </c>
      <c r="C26" s="283">
        <v>1</v>
      </c>
      <c r="D26" s="283">
        <f>C26+1</f>
        <v>2</v>
      </c>
      <c r="E26" s="283">
        <f>D26+1</f>
        <v>3</v>
      </c>
      <c r="F26" s="283">
        <f t="shared" ref="F26:T26" si="0">E26+1</f>
        <v>4</v>
      </c>
      <c r="G26" s="283">
        <f t="shared" si="0"/>
        <v>5</v>
      </c>
      <c r="H26" s="283">
        <f t="shared" si="0"/>
        <v>6</v>
      </c>
      <c r="I26" s="283">
        <f t="shared" si="0"/>
        <v>7</v>
      </c>
      <c r="J26" s="283">
        <f t="shared" si="0"/>
        <v>8</v>
      </c>
      <c r="K26" s="283">
        <f t="shared" si="0"/>
        <v>9</v>
      </c>
      <c r="L26" s="283">
        <f t="shared" si="0"/>
        <v>10</v>
      </c>
      <c r="M26" s="283">
        <f t="shared" si="0"/>
        <v>11</v>
      </c>
      <c r="N26" s="283">
        <f t="shared" si="0"/>
        <v>12</v>
      </c>
      <c r="O26" s="283">
        <f t="shared" si="0"/>
        <v>13</v>
      </c>
      <c r="P26" s="283">
        <f t="shared" si="0"/>
        <v>14</v>
      </c>
      <c r="Q26" s="283">
        <f t="shared" si="0"/>
        <v>15</v>
      </c>
      <c r="R26" s="283">
        <f t="shared" si="0"/>
        <v>16</v>
      </c>
      <c r="S26" s="283">
        <f t="shared" si="0"/>
        <v>17</v>
      </c>
      <c r="T26" s="283">
        <f t="shared" si="0"/>
        <v>18</v>
      </c>
      <c r="U26" s="283">
        <f t="shared" ref="U26:AJ26" si="1">T26+1</f>
        <v>19</v>
      </c>
      <c r="V26" s="283">
        <f t="shared" si="1"/>
        <v>20</v>
      </c>
      <c r="W26" s="283">
        <f t="shared" si="1"/>
        <v>21</v>
      </c>
      <c r="X26" s="283">
        <f t="shared" si="1"/>
        <v>22</v>
      </c>
      <c r="Y26" s="283">
        <f t="shared" si="1"/>
        <v>23</v>
      </c>
      <c r="Z26" s="283">
        <f t="shared" si="1"/>
        <v>24</v>
      </c>
      <c r="AA26" s="283">
        <f t="shared" si="1"/>
        <v>25</v>
      </c>
      <c r="AB26" s="283">
        <f t="shared" si="1"/>
        <v>26</v>
      </c>
      <c r="AC26" s="283">
        <f t="shared" si="1"/>
        <v>27</v>
      </c>
      <c r="AD26" s="283">
        <f t="shared" si="1"/>
        <v>28</v>
      </c>
      <c r="AE26" s="283">
        <f t="shared" si="1"/>
        <v>29</v>
      </c>
      <c r="AF26" s="283">
        <f t="shared" si="1"/>
        <v>30</v>
      </c>
      <c r="AG26" s="283">
        <f t="shared" si="1"/>
        <v>31</v>
      </c>
      <c r="AH26" s="283">
        <f t="shared" si="1"/>
        <v>32</v>
      </c>
      <c r="AI26" s="283">
        <f t="shared" si="1"/>
        <v>33</v>
      </c>
      <c r="AJ26" s="283">
        <f t="shared" si="1"/>
        <v>34</v>
      </c>
      <c r="AK26" s="283">
        <f t="shared" ref="AK26:AX26" si="2">AJ26+1</f>
        <v>35</v>
      </c>
      <c r="AL26" s="283">
        <f t="shared" si="2"/>
        <v>36</v>
      </c>
      <c r="AM26" s="283">
        <f t="shared" si="2"/>
        <v>37</v>
      </c>
      <c r="AN26" s="283">
        <f t="shared" si="2"/>
        <v>38</v>
      </c>
      <c r="AO26" s="283">
        <f t="shared" si="2"/>
        <v>39</v>
      </c>
      <c r="AP26" s="283">
        <f t="shared" si="2"/>
        <v>40</v>
      </c>
      <c r="AQ26" s="283">
        <f t="shared" si="2"/>
        <v>41</v>
      </c>
      <c r="AR26" s="283">
        <f t="shared" si="2"/>
        <v>42</v>
      </c>
      <c r="AS26" s="283">
        <f t="shared" si="2"/>
        <v>43</v>
      </c>
      <c r="AT26" s="283">
        <f t="shared" si="2"/>
        <v>44</v>
      </c>
      <c r="AU26" s="283">
        <f t="shared" si="2"/>
        <v>45</v>
      </c>
      <c r="AV26" s="283">
        <f t="shared" si="2"/>
        <v>46</v>
      </c>
      <c r="AW26" s="283">
        <f t="shared" si="2"/>
        <v>47</v>
      </c>
      <c r="AX26" s="283">
        <f t="shared" si="2"/>
        <v>48</v>
      </c>
      <c r="AY26" s="283">
        <f t="shared" ref="AY26:BN26" si="3">AX26+1</f>
        <v>49</v>
      </c>
      <c r="AZ26" s="283">
        <f t="shared" si="3"/>
        <v>50</v>
      </c>
      <c r="BA26" s="283">
        <f t="shared" si="3"/>
        <v>51</v>
      </c>
      <c r="BB26" s="283">
        <f t="shared" si="3"/>
        <v>52</v>
      </c>
      <c r="BC26" s="283">
        <f t="shared" si="3"/>
        <v>53</v>
      </c>
      <c r="BD26" s="283">
        <f t="shared" si="3"/>
        <v>54</v>
      </c>
      <c r="BE26" s="283">
        <f t="shared" si="3"/>
        <v>55</v>
      </c>
      <c r="BF26" s="283">
        <f t="shared" si="3"/>
        <v>56</v>
      </c>
      <c r="BG26" s="283">
        <f t="shared" si="3"/>
        <v>57</v>
      </c>
      <c r="BH26" s="283">
        <f t="shared" si="3"/>
        <v>58</v>
      </c>
      <c r="BI26" s="283">
        <f t="shared" si="3"/>
        <v>59</v>
      </c>
      <c r="BJ26" s="283">
        <f t="shared" si="3"/>
        <v>60</v>
      </c>
      <c r="BK26" s="283">
        <f t="shared" si="3"/>
        <v>61</v>
      </c>
      <c r="BL26" s="283">
        <f t="shared" si="3"/>
        <v>62</v>
      </c>
      <c r="BM26" s="283">
        <f t="shared" si="3"/>
        <v>63</v>
      </c>
      <c r="BN26" s="283">
        <f t="shared" si="3"/>
        <v>64</v>
      </c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</row>
    <row r="27" spans="2:111" s="24" customFormat="1" x14ac:dyDescent="0.2">
      <c r="B27" s="85" t="s">
        <v>50</v>
      </c>
      <c r="C27" s="32">
        <f>C23</f>
        <v>0</v>
      </c>
      <c r="D27" s="32">
        <f t="shared" ref="D27:AX27" si="4">C27</f>
        <v>0</v>
      </c>
      <c r="E27" s="32">
        <f>D27</f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  <c r="L27" s="32">
        <f t="shared" si="4"/>
        <v>0</v>
      </c>
      <c r="M27" s="32">
        <f t="shared" si="4"/>
        <v>0</v>
      </c>
      <c r="N27" s="32">
        <f t="shared" si="4"/>
        <v>0</v>
      </c>
      <c r="O27" s="32">
        <f t="shared" si="4"/>
        <v>0</v>
      </c>
      <c r="P27" s="32">
        <f t="shared" si="4"/>
        <v>0</v>
      </c>
      <c r="Q27" s="32">
        <f t="shared" si="4"/>
        <v>0</v>
      </c>
      <c r="R27" s="32">
        <f t="shared" si="4"/>
        <v>0</v>
      </c>
      <c r="S27" s="32">
        <f t="shared" si="4"/>
        <v>0</v>
      </c>
      <c r="T27" s="32">
        <f t="shared" si="4"/>
        <v>0</v>
      </c>
      <c r="U27" s="32">
        <f t="shared" si="4"/>
        <v>0</v>
      </c>
      <c r="V27" s="32">
        <f t="shared" si="4"/>
        <v>0</v>
      </c>
      <c r="W27" s="32">
        <f t="shared" si="4"/>
        <v>0</v>
      </c>
      <c r="X27" s="32">
        <f t="shared" si="4"/>
        <v>0</v>
      </c>
      <c r="Y27" s="32">
        <f t="shared" si="4"/>
        <v>0</v>
      </c>
      <c r="Z27" s="32">
        <f t="shared" si="4"/>
        <v>0</v>
      </c>
      <c r="AA27" s="32">
        <f t="shared" si="4"/>
        <v>0</v>
      </c>
      <c r="AB27" s="32">
        <f t="shared" si="4"/>
        <v>0</v>
      </c>
      <c r="AC27" s="32">
        <f t="shared" si="4"/>
        <v>0</v>
      </c>
      <c r="AD27" s="32">
        <f t="shared" si="4"/>
        <v>0</v>
      </c>
      <c r="AE27" s="32">
        <f t="shared" si="4"/>
        <v>0</v>
      </c>
      <c r="AF27" s="32">
        <f t="shared" si="4"/>
        <v>0</v>
      </c>
      <c r="AG27" s="32">
        <f t="shared" si="4"/>
        <v>0</v>
      </c>
      <c r="AH27" s="32">
        <f t="shared" si="4"/>
        <v>0</v>
      </c>
      <c r="AI27" s="32">
        <f t="shared" si="4"/>
        <v>0</v>
      </c>
      <c r="AJ27" s="32">
        <f t="shared" si="4"/>
        <v>0</v>
      </c>
      <c r="AK27" s="32">
        <f t="shared" si="4"/>
        <v>0</v>
      </c>
      <c r="AL27" s="32">
        <f t="shared" si="4"/>
        <v>0</v>
      </c>
      <c r="AM27" s="32">
        <f t="shared" si="4"/>
        <v>0</v>
      </c>
      <c r="AN27" s="32">
        <f t="shared" si="4"/>
        <v>0</v>
      </c>
      <c r="AO27" s="32">
        <f t="shared" si="4"/>
        <v>0</v>
      </c>
      <c r="AP27" s="32">
        <f t="shared" si="4"/>
        <v>0</v>
      </c>
      <c r="AQ27" s="32">
        <f t="shared" si="4"/>
        <v>0</v>
      </c>
      <c r="AR27" s="32">
        <f t="shared" si="4"/>
        <v>0</v>
      </c>
      <c r="AS27" s="32">
        <f t="shared" si="4"/>
        <v>0</v>
      </c>
      <c r="AT27" s="32">
        <f t="shared" si="4"/>
        <v>0</v>
      </c>
      <c r="AU27" s="32">
        <f t="shared" si="4"/>
        <v>0</v>
      </c>
      <c r="AV27" s="32">
        <f t="shared" si="4"/>
        <v>0</v>
      </c>
      <c r="AW27" s="32">
        <f t="shared" si="4"/>
        <v>0</v>
      </c>
      <c r="AX27" s="32">
        <f t="shared" si="4"/>
        <v>0</v>
      </c>
      <c r="AY27" s="32">
        <f t="shared" ref="AY27:BN27" si="5">AX27</f>
        <v>0</v>
      </c>
      <c r="AZ27" s="32">
        <f t="shared" si="5"/>
        <v>0</v>
      </c>
      <c r="BA27" s="32">
        <f t="shared" si="5"/>
        <v>0</v>
      </c>
      <c r="BB27" s="32">
        <f t="shared" si="5"/>
        <v>0</v>
      </c>
      <c r="BC27" s="32">
        <f t="shared" si="5"/>
        <v>0</v>
      </c>
      <c r="BD27" s="32">
        <f t="shared" si="5"/>
        <v>0</v>
      </c>
      <c r="BE27" s="32">
        <f t="shared" si="5"/>
        <v>0</v>
      </c>
      <c r="BF27" s="32">
        <f t="shared" si="5"/>
        <v>0</v>
      </c>
      <c r="BG27" s="32">
        <f t="shared" si="5"/>
        <v>0</v>
      </c>
      <c r="BH27" s="32">
        <f t="shared" si="5"/>
        <v>0</v>
      </c>
      <c r="BI27" s="32">
        <f t="shared" si="5"/>
        <v>0</v>
      </c>
      <c r="BJ27" s="32">
        <f t="shared" si="5"/>
        <v>0</v>
      </c>
      <c r="BK27" s="32">
        <f t="shared" si="5"/>
        <v>0</v>
      </c>
      <c r="BL27" s="32">
        <f t="shared" si="5"/>
        <v>0</v>
      </c>
      <c r="BM27" s="32">
        <f t="shared" si="5"/>
        <v>0</v>
      </c>
      <c r="BN27" s="32">
        <f t="shared" si="5"/>
        <v>0</v>
      </c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</row>
    <row r="28" spans="2:111" s="24" customFormat="1" x14ac:dyDescent="0.2">
      <c r="B28" s="85" t="s">
        <v>52</v>
      </c>
      <c r="C28" s="53">
        <f>C27-C29</f>
        <v>0</v>
      </c>
      <c r="D28" s="53">
        <f>D27-D29</f>
        <v>0</v>
      </c>
      <c r="E28" s="53">
        <f t="shared" ref="E28:T28" si="6">E27-E29</f>
        <v>0</v>
      </c>
      <c r="F28" s="53">
        <f t="shared" si="6"/>
        <v>0</v>
      </c>
      <c r="G28" s="53">
        <f t="shared" si="6"/>
        <v>0</v>
      </c>
      <c r="H28" s="53">
        <f t="shared" si="6"/>
        <v>0</v>
      </c>
      <c r="I28" s="53">
        <f t="shared" si="6"/>
        <v>0</v>
      </c>
      <c r="J28" s="53">
        <f t="shared" si="6"/>
        <v>0</v>
      </c>
      <c r="K28" s="53">
        <f t="shared" si="6"/>
        <v>0</v>
      </c>
      <c r="L28" s="53">
        <f t="shared" si="6"/>
        <v>0</v>
      </c>
      <c r="M28" s="53">
        <f t="shared" si="6"/>
        <v>0</v>
      </c>
      <c r="N28" s="53">
        <f t="shared" si="6"/>
        <v>0</v>
      </c>
      <c r="O28" s="53">
        <f t="shared" si="6"/>
        <v>0</v>
      </c>
      <c r="P28" s="53">
        <f t="shared" si="6"/>
        <v>0</v>
      </c>
      <c r="Q28" s="53">
        <f t="shared" si="6"/>
        <v>0</v>
      </c>
      <c r="R28" s="53">
        <f t="shared" si="6"/>
        <v>0</v>
      </c>
      <c r="S28" s="53">
        <f t="shared" si="6"/>
        <v>0</v>
      </c>
      <c r="T28" s="53">
        <f t="shared" si="6"/>
        <v>0</v>
      </c>
      <c r="U28" s="53">
        <f t="shared" ref="U28:AJ28" si="7">U27-U29</f>
        <v>0</v>
      </c>
      <c r="V28" s="53">
        <f t="shared" si="7"/>
        <v>0</v>
      </c>
      <c r="W28" s="53">
        <f t="shared" si="7"/>
        <v>0</v>
      </c>
      <c r="X28" s="53">
        <f t="shared" si="7"/>
        <v>0</v>
      </c>
      <c r="Y28" s="53">
        <f t="shared" si="7"/>
        <v>0</v>
      </c>
      <c r="Z28" s="53">
        <f t="shared" si="7"/>
        <v>0</v>
      </c>
      <c r="AA28" s="53">
        <f t="shared" si="7"/>
        <v>0</v>
      </c>
      <c r="AB28" s="53">
        <f t="shared" si="7"/>
        <v>0</v>
      </c>
      <c r="AC28" s="53">
        <f t="shared" si="7"/>
        <v>0</v>
      </c>
      <c r="AD28" s="53">
        <f t="shared" si="7"/>
        <v>0</v>
      </c>
      <c r="AE28" s="53">
        <f t="shared" si="7"/>
        <v>0</v>
      </c>
      <c r="AF28" s="53">
        <f t="shared" si="7"/>
        <v>0</v>
      </c>
      <c r="AG28" s="53">
        <f t="shared" si="7"/>
        <v>0</v>
      </c>
      <c r="AH28" s="53">
        <f t="shared" si="7"/>
        <v>0</v>
      </c>
      <c r="AI28" s="53">
        <f t="shared" si="7"/>
        <v>0</v>
      </c>
      <c r="AJ28" s="53">
        <f t="shared" si="7"/>
        <v>0</v>
      </c>
      <c r="AK28" s="53">
        <f t="shared" ref="AK28:AX28" si="8">AK27-AK29</f>
        <v>0</v>
      </c>
      <c r="AL28" s="53">
        <f t="shared" si="8"/>
        <v>0</v>
      </c>
      <c r="AM28" s="53">
        <f t="shared" si="8"/>
        <v>0</v>
      </c>
      <c r="AN28" s="53">
        <f t="shared" si="8"/>
        <v>0</v>
      </c>
      <c r="AO28" s="53">
        <f t="shared" si="8"/>
        <v>0</v>
      </c>
      <c r="AP28" s="53">
        <f t="shared" si="8"/>
        <v>0</v>
      </c>
      <c r="AQ28" s="53">
        <f t="shared" si="8"/>
        <v>0</v>
      </c>
      <c r="AR28" s="53">
        <f t="shared" si="8"/>
        <v>0</v>
      </c>
      <c r="AS28" s="53">
        <f t="shared" si="8"/>
        <v>0</v>
      </c>
      <c r="AT28" s="53">
        <f t="shared" si="8"/>
        <v>0</v>
      </c>
      <c r="AU28" s="53">
        <f t="shared" si="8"/>
        <v>0</v>
      </c>
      <c r="AV28" s="53">
        <f t="shared" si="8"/>
        <v>0</v>
      </c>
      <c r="AW28" s="53">
        <f t="shared" si="8"/>
        <v>0</v>
      </c>
      <c r="AX28" s="53">
        <f t="shared" si="8"/>
        <v>0</v>
      </c>
      <c r="AY28" s="53">
        <f t="shared" ref="AY28:BF28" si="9">AY27-AY29</f>
        <v>0</v>
      </c>
      <c r="AZ28" s="53">
        <f t="shared" si="9"/>
        <v>0</v>
      </c>
      <c r="BA28" s="53">
        <f t="shared" si="9"/>
        <v>0</v>
      </c>
      <c r="BB28" s="53">
        <f t="shared" si="9"/>
        <v>0</v>
      </c>
      <c r="BC28" s="53">
        <f t="shared" si="9"/>
        <v>0</v>
      </c>
      <c r="BD28" s="53">
        <f t="shared" si="9"/>
        <v>0</v>
      </c>
      <c r="BE28" s="53">
        <f t="shared" si="9"/>
        <v>0</v>
      </c>
      <c r="BF28" s="53">
        <f t="shared" si="9"/>
        <v>0</v>
      </c>
      <c r="BG28" s="53">
        <f t="shared" ref="BG28:BN28" si="10">BG27-BG29</f>
        <v>0</v>
      </c>
      <c r="BH28" s="53">
        <f t="shared" si="10"/>
        <v>0</v>
      </c>
      <c r="BI28" s="53">
        <f t="shared" si="10"/>
        <v>0</v>
      </c>
      <c r="BJ28" s="53">
        <f t="shared" si="10"/>
        <v>0</v>
      </c>
      <c r="BK28" s="53">
        <f t="shared" si="10"/>
        <v>0</v>
      </c>
      <c r="BL28" s="53">
        <f t="shared" si="10"/>
        <v>0</v>
      </c>
      <c r="BM28" s="53">
        <f t="shared" si="10"/>
        <v>0</v>
      </c>
      <c r="BN28" s="53">
        <f t="shared" si="10"/>
        <v>0</v>
      </c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</row>
    <row r="29" spans="2:111" s="24" customFormat="1" x14ac:dyDescent="0.2">
      <c r="B29" s="60" t="s">
        <v>53</v>
      </c>
      <c r="C29" s="32">
        <f>C20*$C$21/12</f>
        <v>0</v>
      </c>
      <c r="D29" s="32">
        <f>C30*$C$21/12</f>
        <v>0</v>
      </c>
      <c r="E29" s="32">
        <f>D30*$C$21/12</f>
        <v>0</v>
      </c>
      <c r="F29" s="32">
        <f t="shared" ref="F29:T29" si="11">E30*$C$21/12</f>
        <v>0</v>
      </c>
      <c r="G29" s="32">
        <f t="shared" si="11"/>
        <v>0</v>
      </c>
      <c r="H29" s="32">
        <f t="shared" si="11"/>
        <v>0</v>
      </c>
      <c r="I29" s="32">
        <f t="shared" si="11"/>
        <v>0</v>
      </c>
      <c r="J29" s="32">
        <f t="shared" si="11"/>
        <v>0</v>
      </c>
      <c r="K29" s="32">
        <f t="shared" si="11"/>
        <v>0</v>
      </c>
      <c r="L29" s="32">
        <f t="shared" si="11"/>
        <v>0</v>
      </c>
      <c r="M29" s="32">
        <f t="shared" si="11"/>
        <v>0</v>
      </c>
      <c r="N29" s="32">
        <f t="shared" si="11"/>
        <v>0</v>
      </c>
      <c r="O29" s="32">
        <f t="shared" si="11"/>
        <v>0</v>
      </c>
      <c r="P29" s="32">
        <f t="shared" si="11"/>
        <v>0</v>
      </c>
      <c r="Q29" s="32">
        <f t="shared" si="11"/>
        <v>0</v>
      </c>
      <c r="R29" s="32">
        <f t="shared" si="11"/>
        <v>0</v>
      </c>
      <c r="S29" s="32">
        <f t="shared" si="11"/>
        <v>0</v>
      </c>
      <c r="T29" s="32">
        <f t="shared" si="11"/>
        <v>0</v>
      </c>
      <c r="U29" s="32">
        <f t="shared" ref="U29:AJ29" si="12">T30*$C$21/12</f>
        <v>0</v>
      </c>
      <c r="V29" s="32">
        <f t="shared" si="12"/>
        <v>0</v>
      </c>
      <c r="W29" s="32">
        <f t="shared" si="12"/>
        <v>0</v>
      </c>
      <c r="X29" s="32">
        <f t="shared" si="12"/>
        <v>0</v>
      </c>
      <c r="Y29" s="32">
        <f t="shared" si="12"/>
        <v>0</v>
      </c>
      <c r="Z29" s="32">
        <f t="shared" si="12"/>
        <v>0</v>
      </c>
      <c r="AA29" s="32">
        <f t="shared" si="12"/>
        <v>0</v>
      </c>
      <c r="AB29" s="32">
        <f t="shared" si="12"/>
        <v>0</v>
      </c>
      <c r="AC29" s="32">
        <f t="shared" si="12"/>
        <v>0</v>
      </c>
      <c r="AD29" s="32">
        <f t="shared" si="12"/>
        <v>0</v>
      </c>
      <c r="AE29" s="32">
        <f t="shared" si="12"/>
        <v>0</v>
      </c>
      <c r="AF29" s="32">
        <f t="shared" si="12"/>
        <v>0</v>
      </c>
      <c r="AG29" s="32">
        <f t="shared" si="12"/>
        <v>0</v>
      </c>
      <c r="AH29" s="32">
        <f t="shared" si="12"/>
        <v>0</v>
      </c>
      <c r="AI29" s="32">
        <f t="shared" si="12"/>
        <v>0</v>
      </c>
      <c r="AJ29" s="32">
        <f t="shared" si="12"/>
        <v>0</v>
      </c>
      <c r="AK29" s="32">
        <f t="shared" ref="AK29:AX29" si="13">AJ30*$C$21/12</f>
        <v>0</v>
      </c>
      <c r="AL29" s="32">
        <f t="shared" si="13"/>
        <v>0</v>
      </c>
      <c r="AM29" s="32">
        <f t="shared" si="13"/>
        <v>0</v>
      </c>
      <c r="AN29" s="32">
        <f t="shared" si="13"/>
        <v>0</v>
      </c>
      <c r="AO29" s="32">
        <f t="shared" si="13"/>
        <v>0</v>
      </c>
      <c r="AP29" s="32">
        <f t="shared" si="13"/>
        <v>0</v>
      </c>
      <c r="AQ29" s="32">
        <f t="shared" si="13"/>
        <v>0</v>
      </c>
      <c r="AR29" s="32">
        <f t="shared" si="13"/>
        <v>0</v>
      </c>
      <c r="AS29" s="32">
        <f t="shared" si="13"/>
        <v>0</v>
      </c>
      <c r="AT29" s="32">
        <f t="shared" si="13"/>
        <v>0</v>
      </c>
      <c r="AU29" s="32">
        <f t="shared" si="13"/>
        <v>0</v>
      </c>
      <c r="AV29" s="32">
        <f t="shared" si="13"/>
        <v>0</v>
      </c>
      <c r="AW29" s="32">
        <f t="shared" si="13"/>
        <v>0</v>
      </c>
      <c r="AX29" s="32">
        <f t="shared" si="13"/>
        <v>0</v>
      </c>
      <c r="AY29" s="32">
        <f t="shared" ref="AY29:BN29" si="14">AX30*$C$21/12</f>
        <v>0</v>
      </c>
      <c r="AZ29" s="32">
        <f t="shared" si="14"/>
        <v>0</v>
      </c>
      <c r="BA29" s="32">
        <f t="shared" si="14"/>
        <v>0</v>
      </c>
      <c r="BB29" s="32">
        <f t="shared" si="14"/>
        <v>0</v>
      </c>
      <c r="BC29" s="32">
        <f t="shared" si="14"/>
        <v>0</v>
      </c>
      <c r="BD29" s="32">
        <f t="shared" si="14"/>
        <v>0</v>
      </c>
      <c r="BE29" s="32">
        <f t="shared" si="14"/>
        <v>0</v>
      </c>
      <c r="BF29" s="32">
        <f t="shared" si="14"/>
        <v>0</v>
      </c>
      <c r="BG29" s="32">
        <f t="shared" si="14"/>
        <v>0</v>
      </c>
      <c r="BH29" s="32">
        <f t="shared" si="14"/>
        <v>0</v>
      </c>
      <c r="BI29" s="32">
        <f t="shared" si="14"/>
        <v>0</v>
      </c>
      <c r="BJ29" s="32">
        <f t="shared" si="14"/>
        <v>0</v>
      </c>
      <c r="BK29" s="32">
        <f t="shared" si="14"/>
        <v>0</v>
      </c>
      <c r="BL29" s="32">
        <f t="shared" si="14"/>
        <v>0</v>
      </c>
      <c r="BM29" s="32">
        <f t="shared" si="14"/>
        <v>0</v>
      </c>
      <c r="BN29" s="32">
        <f t="shared" si="14"/>
        <v>0</v>
      </c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</row>
    <row r="30" spans="2:111" s="24" customFormat="1" x14ac:dyDescent="0.2">
      <c r="B30" s="60" t="s">
        <v>54</v>
      </c>
      <c r="C30" s="32">
        <f>C20-C27+C29</f>
        <v>0</v>
      </c>
      <c r="D30" s="32">
        <f>C30-D27+D29</f>
        <v>0</v>
      </c>
      <c r="E30" s="32">
        <f>D30-E27+E29</f>
        <v>0</v>
      </c>
      <c r="F30" s="32">
        <f t="shared" ref="F30:T30" si="15">E30-F27+F29</f>
        <v>0</v>
      </c>
      <c r="G30" s="32">
        <f t="shared" si="15"/>
        <v>0</v>
      </c>
      <c r="H30" s="32">
        <f t="shared" si="15"/>
        <v>0</v>
      </c>
      <c r="I30" s="32">
        <f t="shared" si="15"/>
        <v>0</v>
      </c>
      <c r="J30" s="32">
        <f t="shared" si="15"/>
        <v>0</v>
      </c>
      <c r="K30" s="32">
        <f t="shared" si="15"/>
        <v>0</v>
      </c>
      <c r="L30" s="32">
        <f t="shared" si="15"/>
        <v>0</v>
      </c>
      <c r="M30" s="32">
        <f t="shared" si="15"/>
        <v>0</v>
      </c>
      <c r="N30" s="32">
        <f t="shared" si="15"/>
        <v>0</v>
      </c>
      <c r="O30" s="32">
        <f t="shared" si="15"/>
        <v>0</v>
      </c>
      <c r="P30" s="32">
        <f t="shared" si="15"/>
        <v>0</v>
      </c>
      <c r="Q30" s="32">
        <f t="shared" si="15"/>
        <v>0</v>
      </c>
      <c r="R30" s="32">
        <f t="shared" si="15"/>
        <v>0</v>
      </c>
      <c r="S30" s="32">
        <f t="shared" si="15"/>
        <v>0</v>
      </c>
      <c r="T30" s="32">
        <f t="shared" si="15"/>
        <v>0</v>
      </c>
      <c r="U30" s="32">
        <f t="shared" ref="U30:AJ30" si="16">T30-U27+U29</f>
        <v>0</v>
      </c>
      <c r="V30" s="32">
        <f t="shared" si="16"/>
        <v>0</v>
      </c>
      <c r="W30" s="32">
        <f t="shared" si="16"/>
        <v>0</v>
      </c>
      <c r="X30" s="32">
        <f t="shared" si="16"/>
        <v>0</v>
      </c>
      <c r="Y30" s="32">
        <f t="shared" si="16"/>
        <v>0</v>
      </c>
      <c r="Z30" s="32">
        <f t="shared" si="16"/>
        <v>0</v>
      </c>
      <c r="AA30" s="32">
        <f t="shared" si="16"/>
        <v>0</v>
      </c>
      <c r="AB30" s="32">
        <f t="shared" si="16"/>
        <v>0</v>
      </c>
      <c r="AC30" s="32">
        <f t="shared" si="16"/>
        <v>0</v>
      </c>
      <c r="AD30" s="32">
        <f t="shared" si="16"/>
        <v>0</v>
      </c>
      <c r="AE30" s="32">
        <f t="shared" si="16"/>
        <v>0</v>
      </c>
      <c r="AF30" s="32">
        <f t="shared" si="16"/>
        <v>0</v>
      </c>
      <c r="AG30" s="32">
        <f t="shared" si="16"/>
        <v>0</v>
      </c>
      <c r="AH30" s="32">
        <f t="shared" si="16"/>
        <v>0</v>
      </c>
      <c r="AI30" s="32">
        <f t="shared" si="16"/>
        <v>0</v>
      </c>
      <c r="AJ30" s="32">
        <f t="shared" si="16"/>
        <v>0</v>
      </c>
      <c r="AK30" s="32">
        <f t="shared" ref="AK30:AX30" si="17">AJ30-AK27+AK29</f>
        <v>0</v>
      </c>
      <c r="AL30" s="32">
        <f t="shared" si="17"/>
        <v>0</v>
      </c>
      <c r="AM30" s="32">
        <f t="shared" si="17"/>
        <v>0</v>
      </c>
      <c r="AN30" s="32">
        <f t="shared" si="17"/>
        <v>0</v>
      </c>
      <c r="AO30" s="32">
        <f t="shared" si="17"/>
        <v>0</v>
      </c>
      <c r="AP30" s="32">
        <f t="shared" si="17"/>
        <v>0</v>
      </c>
      <c r="AQ30" s="32">
        <f t="shared" si="17"/>
        <v>0</v>
      </c>
      <c r="AR30" s="32">
        <f t="shared" si="17"/>
        <v>0</v>
      </c>
      <c r="AS30" s="32">
        <f t="shared" si="17"/>
        <v>0</v>
      </c>
      <c r="AT30" s="32">
        <f t="shared" si="17"/>
        <v>0</v>
      </c>
      <c r="AU30" s="32">
        <f t="shared" si="17"/>
        <v>0</v>
      </c>
      <c r="AV30" s="32">
        <f t="shared" si="17"/>
        <v>0</v>
      </c>
      <c r="AW30" s="32">
        <f t="shared" si="17"/>
        <v>0</v>
      </c>
      <c r="AX30" s="32">
        <f t="shared" si="17"/>
        <v>0</v>
      </c>
      <c r="AY30" s="32">
        <f t="shared" ref="AY30:BN30" si="18">AX30-AY27+AY29</f>
        <v>0</v>
      </c>
      <c r="AZ30" s="32">
        <f t="shared" si="18"/>
        <v>0</v>
      </c>
      <c r="BA30" s="32">
        <f t="shared" si="18"/>
        <v>0</v>
      </c>
      <c r="BB30" s="32">
        <f t="shared" si="18"/>
        <v>0</v>
      </c>
      <c r="BC30" s="32">
        <f t="shared" si="18"/>
        <v>0</v>
      </c>
      <c r="BD30" s="32">
        <f t="shared" si="18"/>
        <v>0</v>
      </c>
      <c r="BE30" s="32">
        <f t="shared" si="18"/>
        <v>0</v>
      </c>
      <c r="BF30" s="32">
        <f t="shared" si="18"/>
        <v>0</v>
      </c>
      <c r="BG30" s="32">
        <f t="shared" si="18"/>
        <v>0</v>
      </c>
      <c r="BH30" s="32">
        <f t="shared" si="18"/>
        <v>0</v>
      </c>
      <c r="BI30" s="32">
        <f t="shared" si="18"/>
        <v>0</v>
      </c>
      <c r="BJ30" s="32">
        <f t="shared" si="18"/>
        <v>0</v>
      </c>
      <c r="BK30" s="32">
        <f t="shared" si="18"/>
        <v>0</v>
      </c>
      <c r="BL30" s="32">
        <f t="shared" si="18"/>
        <v>0</v>
      </c>
      <c r="BM30" s="32">
        <f t="shared" si="18"/>
        <v>0</v>
      </c>
      <c r="BN30" s="32">
        <f t="shared" si="18"/>
        <v>0</v>
      </c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</row>
    <row r="31" spans="2:111" s="24" customFormat="1" x14ac:dyDescent="0.2">
      <c r="C31" s="32"/>
      <c r="D31" s="32"/>
    </row>
    <row r="32" spans="2:111" s="24" customFormat="1" x14ac:dyDescent="0.2">
      <c r="B32" s="60" t="s">
        <v>51</v>
      </c>
      <c r="C32" s="32">
        <v>1</v>
      </c>
      <c r="D32" s="32">
        <f>C32+1</f>
        <v>2</v>
      </c>
      <c r="E32" s="32">
        <f>D32+1</f>
        <v>3</v>
      </c>
      <c r="F32" s="32">
        <f t="shared" ref="F32:T32" si="19">E32+1</f>
        <v>4</v>
      </c>
      <c r="G32" s="32">
        <f t="shared" si="19"/>
        <v>5</v>
      </c>
      <c r="H32" s="32">
        <f t="shared" si="19"/>
        <v>6</v>
      </c>
      <c r="I32" s="32">
        <f t="shared" si="19"/>
        <v>7</v>
      </c>
      <c r="J32" s="32">
        <f t="shared" si="19"/>
        <v>8</v>
      </c>
      <c r="K32" s="32">
        <f t="shared" si="19"/>
        <v>9</v>
      </c>
      <c r="L32" s="32">
        <f t="shared" si="19"/>
        <v>10</v>
      </c>
      <c r="M32" s="32">
        <f t="shared" si="19"/>
        <v>11</v>
      </c>
      <c r="N32" s="32">
        <f t="shared" si="19"/>
        <v>12</v>
      </c>
      <c r="O32" s="32">
        <f t="shared" si="19"/>
        <v>13</v>
      </c>
      <c r="P32" s="32">
        <f t="shared" si="19"/>
        <v>14</v>
      </c>
      <c r="Q32" s="32">
        <f t="shared" si="19"/>
        <v>15</v>
      </c>
      <c r="R32" s="32">
        <f t="shared" si="19"/>
        <v>16</v>
      </c>
      <c r="S32" s="32">
        <f t="shared" si="19"/>
        <v>17</v>
      </c>
      <c r="T32" s="32">
        <f t="shared" si="19"/>
        <v>18</v>
      </c>
      <c r="U32" s="32">
        <f t="shared" ref="U32:AJ32" si="20">T32+1</f>
        <v>19</v>
      </c>
      <c r="V32" s="32">
        <f t="shared" si="20"/>
        <v>20</v>
      </c>
      <c r="W32" s="32">
        <f t="shared" si="20"/>
        <v>21</v>
      </c>
      <c r="X32" s="32">
        <f t="shared" si="20"/>
        <v>22</v>
      </c>
      <c r="Y32" s="32">
        <f t="shared" si="20"/>
        <v>23</v>
      </c>
      <c r="Z32" s="32">
        <f t="shared" si="20"/>
        <v>24</v>
      </c>
      <c r="AA32" s="32">
        <f t="shared" si="20"/>
        <v>25</v>
      </c>
      <c r="AB32" s="32">
        <f t="shared" si="20"/>
        <v>26</v>
      </c>
      <c r="AC32" s="32">
        <f t="shared" si="20"/>
        <v>27</v>
      </c>
      <c r="AD32" s="32">
        <f t="shared" si="20"/>
        <v>28</v>
      </c>
      <c r="AE32" s="32">
        <f t="shared" si="20"/>
        <v>29</v>
      </c>
      <c r="AF32" s="32">
        <f t="shared" si="20"/>
        <v>30</v>
      </c>
      <c r="AG32" s="32">
        <f t="shared" si="20"/>
        <v>31</v>
      </c>
      <c r="AH32" s="32">
        <f t="shared" si="20"/>
        <v>32</v>
      </c>
      <c r="AI32" s="32">
        <f t="shared" si="20"/>
        <v>33</v>
      </c>
      <c r="AJ32" s="32">
        <f t="shared" si="20"/>
        <v>34</v>
      </c>
      <c r="AK32" s="32">
        <f t="shared" ref="AK32:AZ32" si="21">AJ32+1</f>
        <v>35</v>
      </c>
      <c r="AL32" s="32">
        <f t="shared" si="21"/>
        <v>36</v>
      </c>
      <c r="AM32" s="32">
        <f t="shared" si="21"/>
        <v>37</v>
      </c>
      <c r="AN32" s="32">
        <f t="shared" si="21"/>
        <v>38</v>
      </c>
      <c r="AO32" s="32">
        <f t="shared" si="21"/>
        <v>39</v>
      </c>
      <c r="AP32" s="32">
        <f t="shared" si="21"/>
        <v>40</v>
      </c>
      <c r="AQ32" s="32">
        <f t="shared" si="21"/>
        <v>41</v>
      </c>
      <c r="AR32" s="32">
        <f t="shared" si="21"/>
        <v>42</v>
      </c>
      <c r="AS32" s="32">
        <f t="shared" si="21"/>
        <v>43</v>
      </c>
      <c r="AT32" s="32">
        <f t="shared" si="21"/>
        <v>44</v>
      </c>
      <c r="AU32" s="32">
        <f t="shared" si="21"/>
        <v>45</v>
      </c>
      <c r="AV32" s="32">
        <f t="shared" si="21"/>
        <v>46</v>
      </c>
      <c r="AW32" s="32">
        <f t="shared" si="21"/>
        <v>47</v>
      </c>
      <c r="AX32" s="32">
        <f t="shared" si="21"/>
        <v>48</v>
      </c>
      <c r="AY32" s="32">
        <f t="shared" si="21"/>
        <v>49</v>
      </c>
      <c r="AZ32" s="32">
        <f t="shared" si="21"/>
        <v>50</v>
      </c>
      <c r="BA32" s="32">
        <f t="shared" ref="BA32:BP32" si="22">AZ32+1</f>
        <v>51</v>
      </c>
      <c r="BB32" s="32">
        <f t="shared" si="22"/>
        <v>52</v>
      </c>
      <c r="BC32" s="32">
        <f t="shared" si="22"/>
        <v>53</v>
      </c>
      <c r="BD32" s="32">
        <f t="shared" si="22"/>
        <v>54</v>
      </c>
      <c r="BE32" s="32">
        <f t="shared" si="22"/>
        <v>55</v>
      </c>
      <c r="BF32" s="32">
        <f t="shared" si="22"/>
        <v>56</v>
      </c>
      <c r="BG32" s="32">
        <f t="shared" si="22"/>
        <v>57</v>
      </c>
      <c r="BH32" s="32">
        <f t="shared" si="22"/>
        <v>58</v>
      </c>
      <c r="BI32" s="32">
        <f t="shared" si="22"/>
        <v>59</v>
      </c>
      <c r="BJ32" s="32">
        <f t="shared" si="22"/>
        <v>60</v>
      </c>
      <c r="BK32" s="32">
        <f t="shared" si="22"/>
        <v>61</v>
      </c>
      <c r="BL32" s="32">
        <f t="shared" si="22"/>
        <v>62</v>
      </c>
      <c r="BM32" s="32">
        <f t="shared" si="22"/>
        <v>63</v>
      </c>
      <c r="BN32" s="32">
        <f t="shared" si="22"/>
        <v>64</v>
      </c>
      <c r="BO32" s="32">
        <f t="shared" si="22"/>
        <v>65</v>
      </c>
      <c r="BP32" s="32">
        <f t="shared" si="22"/>
        <v>66</v>
      </c>
      <c r="BQ32" s="32">
        <f t="shared" ref="BQ32:BV32" si="23">BP32+1</f>
        <v>67</v>
      </c>
      <c r="BR32" s="32">
        <f t="shared" si="23"/>
        <v>68</v>
      </c>
      <c r="BS32" s="32">
        <f t="shared" si="23"/>
        <v>69</v>
      </c>
      <c r="BT32" s="32">
        <f t="shared" si="23"/>
        <v>70</v>
      </c>
      <c r="BU32" s="32">
        <f t="shared" si="23"/>
        <v>71</v>
      </c>
      <c r="BV32" s="32">
        <f t="shared" si="23"/>
        <v>72</v>
      </c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</row>
    <row r="33" spans="2:111" s="24" customFormat="1" x14ac:dyDescent="0.2">
      <c r="B33" s="85" t="s">
        <v>50</v>
      </c>
      <c r="C33" s="32">
        <v>0</v>
      </c>
      <c r="D33" s="32">
        <v>0</v>
      </c>
      <c r="E33" s="32">
        <v>0</v>
      </c>
      <c r="F33" s="32">
        <f>D23</f>
        <v>0</v>
      </c>
      <c r="G33" s="32">
        <f t="shared" ref="G33:AL33" si="24">F33</f>
        <v>0</v>
      </c>
      <c r="H33" s="32">
        <f t="shared" si="24"/>
        <v>0</v>
      </c>
      <c r="I33" s="32">
        <f t="shared" si="24"/>
        <v>0</v>
      </c>
      <c r="J33" s="32">
        <f t="shared" si="24"/>
        <v>0</v>
      </c>
      <c r="K33" s="32">
        <f t="shared" si="24"/>
        <v>0</v>
      </c>
      <c r="L33" s="32">
        <f t="shared" si="24"/>
        <v>0</v>
      </c>
      <c r="M33" s="32">
        <f t="shared" si="24"/>
        <v>0</v>
      </c>
      <c r="N33" s="32">
        <f t="shared" si="24"/>
        <v>0</v>
      </c>
      <c r="O33" s="32">
        <f t="shared" si="24"/>
        <v>0</v>
      </c>
      <c r="P33" s="32">
        <f t="shared" si="24"/>
        <v>0</v>
      </c>
      <c r="Q33" s="32">
        <f t="shared" si="24"/>
        <v>0</v>
      </c>
      <c r="R33" s="32">
        <f t="shared" si="24"/>
        <v>0</v>
      </c>
      <c r="S33" s="32">
        <f t="shared" si="24"/>
        <v>0</v>
      </c>
      <c r="T33" s="32">
        <f t="shared" si="24"/>
        <v>0</v>
      </c>
      <c r="U33" s="32">
        <f t="shared" si="24"/>
        <v>0</v>
      </c>
      <c r="V33" s="32">
        <f t="shared" si="24"/>
        <v>0</v>
      </c>
      <c r="W33" s="32">
        <f t="shared" si="24"/>
        <v>0</v>
      </c>
      <c r="X33" s="32">
        <f t="shared" si="24"/>
        <v>0</v>
      </c>
      <c r="Y33" s="32">
        <f t="shared" si="24"/>
        <v>0</v>
      </c>
      <c r="Z33" s="32">
        <f t="shared" si="24"/>
        <v>0</v>
      </c>
      <c r="AA33" s="32">
        <f t="shared" si="24"/>
        <v>0</v>
      </c>
      <c r="AB33" s="32">
        <f t="shared" si="24"/>
        <v>0</v>
      </c>
      <c r="AC33" s="32">
        <f t="shared" si="24"/>
        <v>0</v>
      </c>
      <c r="AD33" s="32">
        <f t="shared" si="24"/>
        <v>0</v>
      </c>
      <c r="AE33" s="32">
        <f t="shared" si="24"/>
        <v>0</v>
      </c>
      <c r="AF33" s="32">
        <f t="shared" si="24"/>
        <v>0</v>
      </c>
      <c r="AG33" s="32">
        <f t="shared" si="24"/>
        <v>0</v>
      </c>
      <c r="AH33" s="32">
        <f t="shared" si="24"/>
        <v>0</v>
      </c>
      <c r="AI33" s="32">
        <f t="shared" si="24"/>
        <v>0</v>
      </c>
      <c r="AJ33" s="32">
        <f t="shared" si="24"/>
        <v>0</v>
      </c>
      <c r="AK33" s="32">
        <f t="shared" si="24"/>
        <v>0</v>
      </c>
      <c r="AL33" s="32">
        <f t="shared" si="24"/>
        <v>0</v>
      </c>
      <c r="AM33" s="32">
        <f t="shared" ref="AM33:BV33" si="25">AL33</f>
        <v>0</v>
      </c>
      <c r="AN33" s="32">
        <f t="shared" si="25"/>
        <v>0</v>
      </c>
      <c r="AO33" s="32">
        <f t="shared" si="25"/>
        <v>0</v>
      </c>
      <c r="AP33" s="32">
        <f t="shared" si="25"/>
        <v>0</v>
      </c>
      <c r="AQ33" s="32">
        <f t="shared" si="25"/>
        <v>0</v>
      </c>
      <c r="AR33" s="32">
        <f t="shared" si="25"/>
        <v>0</v>
      </c>
      <c r="AS33" s="32">
        <f t="shared" si="25"/>
        <v>0</v>
      </c>
      <c r="AT33" s="32">
        <f t="shared" si="25"/>
        <v>0</v>
      </c>
      <c r="AU33" s="32">
        <f t="shared" si="25"/>
        <v>0</v>
      </c>
      <c r="AV33" s="32">
        <f t="shared" si="25"/>
        <v>0</v>
      </c>
      <c r="AW33" s="32">
        <f t="shared" si="25"/>
        <v>0</v>
      </c>
      <c r="AX33" s="32">
        <f t="shared" si="25"/>
        <v>0</v>
      </c>
      <c r="AY33" s="32">
        <f t="shared" si="25"/>
        <v>0</v>
      </c>
      <c r="AZ33" s="32">
        <f t="shared" si="25"/>
        <v>0</v>
      </c>
      <c r="BA33" s="32">
        <f t="shared" si="25"/>
        <v>0</v>
      </c>
      <c r="BB33" s="32">
        <f t="shared" si="25"/>
        <v>0</v>
      </c>
      <c r="BC33" s="32">
        <f t="shared" si="25"/>
        <v>0</v>
      </c>
      <c r="BD33" s="32">
        <f t="shared" si="25"/>
        <v>0</v>
      </c>
      <c r="BE33" s="32">
        <f t="shared" si="25"/>
        <v>0</v>
      </c>
      <c r="BF33" s="32">
        <f t="shared" si="25"/>
        <v>0</v>
      </c>
      <c r="BG33" s="32">
        <f t="shared" si="25"/>
        <v>0</v>
      </c>
      <c r="BH33" s="32">
        <f t="shared" si="25"/>
        <v>0</v>
      </c>
      <c r="BI33" s="32">
        <f t="shared" si="25"/>
        <v>0</v>
      </c>
      <c r="BJ33" s="32">
        <f t="shared" si="25"/>
        <v>0</v>
      </c>
      <c r="BK33" s="32">
        <f t="shared" si="25"/>
        <v>0</v>
      </c>
      <c r="BL33" s="32">
        <f t="shared" si="25"/>
        <v>0</v>
      </c>
      <c r="BM33" s="32">
        <f t="shared" si="25"/>
        <v>0</v>
      </c>
      <c r="BN33" s="32">
        <f t="shared" si="25"/>
        <v>0</v>
      </c>
      <c r="BO33" s="32">
        <f t="shared" si="25"/>
        <v>0</v>
      </c>
      <c r="BP33" s="32">
        <f t="shared" si="25"/>
        <v>0</v>
      </c>
      <c r="BQ33" s="32">
        <f t="shared" si="25"/>
        <v>0</v>
      </c>
      <c r="BR33" s="32">
        <f t="shared" si="25"/>
        <v>0</v>
      </c>
      <c r="BS33" s="32">
        <f t="shared" si="25"/>
        <v>0</v>
      </c>
      <c r="BT33" s="32">
        <f t="shared" si="25"/>
        <v>0</v>
      </c>
      <c r="BU33" s="32">
        <f t="shared" si="25"/>
        <v>0</v>
      </c>
      <c r="BV33" s="32">
        <f t="shared" si="25"/>
        <v>0</v>
      </c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</row>
    <row r="34" spans="2:111" s="24" customFormat="1" x14ac:dyDescent="0.2">
      <c r="B34" s="85" t="s">
        <v>52</v>
      </c>
      <c r="C34" s="32">
        <v>0</v>
      </c>
      <c r="D34" s="32">
        <v>0</v>
      </c>
      <c r="E34" s="32">
        <v>0</v>
      </c>
      <c r="F34" s="53">
        <f t="shared" ref="F34:T34" si="26">F33-F35</f>
        <v>0</v>
      </c>
      <c r="G34" s="53">
        <f t="shared" si="26"/>
        <v>0</v>
      </c>
      <c r="H34" s="53">
        <f t="shared" si="26"/>
        <v>0</v>
      </c>
      <c r="I34" s="53">
        <f t="shared" si="26"/>
        <v>0</v>
      </c>
      <c r="J34" s="53">
        <f t="shared" si="26"/>
        <v>0</v>
      </c>
      <c r="K34" s="53">
        <f t="shared" si="26"/>
        <v>0</v>
      </c>
      <c r="L34" s="53">
        <f t="shared" si="26"/>
        <v>0</v>
      </c>
      <c r="M34" s="53">
        <f t="shared" si="26"/>
        <v>0</v>
      </c>
      <c r="N34" s="53">
        <f t="shared" si="26"/>
        <v>0</v>
      </c>
      <c r="O34" s="53">
        <f t="shared" si="26"/>
        <v>0</v>
      </c>
      <c r="P34" s="53">
        <f t="shared" si="26"/>
        <v>0</v>
      </c>
      <c r="Q34" s="53">
        <f t="shared" si="26"/>
        <v>0</v>
      </c>
      <c r="R34" s="53">
        <f t="shared" si="26"/>
        <v>0</v>
      </c>
      <c r="S34" s="53">
        <f t="shared" si="26"/>
        <v>0</v>
      </c>
      <c r="T34" s="53">
        <f t="shared" si="26"/>
        <v>0</v>
      </c>
      <c r="U34" s="53">
        <f t="shared" ref="U34:AJ34" si="27">U33-U35</f>
        <v>0</v>
      </c>
      <c r="V34" s="53">
        <f t="shared" si="27"/>
        <v>0</v>
      </c>
      <c r="W34" s="53">
        <f t="shared" si="27"/>
        <v>0</v>
      </c>
      <c r="X34" s="53">
        <f t="shared" si="27"/>
        <v>0</v>
      </c>
      <c r="Y34" s="53">
        <f t="shared" si="27"/>
        <v>0</v>
      </c>
      <c r="Z34" s="53">
        <f t="shared" si="27"/>
        <v>0</v>
      </c>
      <c r="AA34" s="53">
        <f t="shared" si="27"/>
        <v>0</v>
      </c>
      <c r="AB34" s="53">
        <f t="shared" si="27"/>
        <v>0</v>
      </c>
      <c r="AC34" s="53">
        <f t="shared" si="27"/>
        <v>0</v>
      </c>
      <c r="AD34" s="53">
        <f t="shared" si="27"/>
        <v>0</v>
      </c>
      <c r="AE34" s="53">
        <f t="shared" si="27"/>
        <v>0</v>
      </c>
      <c r="AF34" s="53">
        <f t="shared" si="27"/>
        <v>0</v>
      </c>
      <c r="AG34" s="53">
        <f t="shared" si="27"/>
        <v>0</v>
      </c>
      <c r="AH34" s="53">
        <f t="shared" si="27"/>
        <v>0</v>
      </c>
      <c r="AI34" s="53">
        <f t="shared" si="27"/>
        <v>0</v>
      </c>
      <c r="AJ34" s="53">
        <f t="shared" si="27"/>
        <v>0</v>
      </c>
      <c r="AK34" s="53">
        <f t="shared" ref="AK34:AZ34" si="28">AK33-AK35</f>
        <v>0</v>
      </c>
      <c r="AL34" s="53">
        <f t="shared" si="28"/>
        <v>0</v>
      </c>
      <c r="AM34" s="53">
        <f t="shared" si="28"/>
        <v>0</v>
      </c>
      <c r="AN34" s="53">
        <f t="shared" si="28"/>
        <v>0</v>
      </c>
      <c r="AO34" s="53">
        <f t="shared" si="28"/>
        <v>0</v>
      </c>
      <c r="AP34" s="53">
        <f t="shared" si="28"/>
        <v>0</v>
      </c>
      <c r="AQ34" s="53">
        <f t="shared" si="28"/>
        <v>0</v>
      </c>
      <c r="AR34" s="53">
        <f t="shared" si="28"/>
        <v>0</v>
      </c>
      <c r="AS34" s="53">
        <f t="shared" si="28"/>
        <v>0</v>
      </c>
      <c r="AT34" s="53">
        <f t="shared" si="28"/>
        <v>0</v>
      </c>
      <c r="AU34" s="53">
        <f t="shared" si="28"/>
        <v>0</v>
      </c>
      <c r="AV34" s="53">
        <f t="shared" si="28"/>
        <v>0</v>
      </c>
      <c r="AW34" s="53">
        <f t="shared" si="28"/>
        <v>0</v>
      </c>
      <c r="AX34" s="53">
        <f t="shared" si="28"/>
        <v>0</v>
      </c>
      <c r="AY34" s="53">
        <f t="shared" si="28"/>
        <v>0</v>
      </c>
      <c r="AZ34" s="53">
        <f t="shared" si="28"/>
        <v>0</v>
      </c>
      <c r="BA34" s="53">
        <f t="shared" ref="BA34:BP34" si="29">BA33-BA35</f>
        <v>0</v>
      </c>
      <c r="BB34" s="53">
        <f t="shared" si="29"/>
        <v>0</v>
      </c>
      <c r="BC34" s="53">
        <f t="shared" si="29"/>
        <v>0</v>
      </c>
      <c r="BD34" s="53">
        <f t="shared" si="29"/>
        <v>0</v>
      </c>
      <c r="BE34" s="53">
        <f t="shared" si="29"/>
        <v>0</v>
      </c>
      <c r="BF34" s="53">
        <f t="shared" si="29"/>
        <v>0</v>
      </c>
      <c r="BG34" s="53">
        <f t="shared" si="29"/>
        <v>0</v>
      </c>
      <c r="BH34" s="53">
        <f t="shared" si="29"/>
        <v>0</v>
      </c>
      <c r="BI34" s="53">
        <f t="shared" si="29"/>
        <v>0</v>
      </c>
      <c r="BJ34" s="53">
        <f t="shared" si="29"/>
        <v>0</v>
      </c>
      <c r="BK34" s="53">
        <f t="shared" si="29"/>
        <v>0</v>
      </c>
      <c r="BL34" s="53">
        <f t="shared" si="29"/>
        <v>0</v>
      </c>
      <c r="BM34" s="53">
        <f t="shared" si="29"/>
        <v>0</v>
      </c>
      <c r="BN34" s="53">
        <f t="shared" si="29"/>
        <v>0</v>
      </c>
      <c r="BO34" s="53">
        <f t="shared" si="29"/>
        <v>0</v>
      </c>
      <c r="BP34" s="53">
        <f t="shared" si="29"/>
        <v>0</v>
      </c>
      <c r="BQ34" s="53">
        <f t="shared" ref="BQ34:BV34" si="30">BQ33-BQ35</f>
        <v>0</v>
      </c>
      <c r="BR34" s="53">
        <f t="shared" si="30"/>
        <v>0</v>
      </c>
      <c r="BS34" s="53">
        <f t="shared" si="30"/>
        <v>0</v>
      </c>
      <c r="BT34" s="53">
        <f t="shared" si="30"/>
        <v>0</v>
      </c>
      <c r="BU34" s="53">
        <f t="shared" si="30"/>
        <v>0</v>
      </c>
      <c r="BV34" s="53">
        <f t="shared" si="30"/>
        <v>0</v>
      </c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</row>
    <row r="35" spans="2:111" s="24" customFormat="1" x14ac:dyDescent="0.2">
      <c r="B35" s="60" t="s">
        <v>53</v>
      </c>
      <c r="C35" s="32">
        <v>0</v>
      </c>
      <c r="D35" s="32">
        <v>0</v>
      </c>
      <c r="E35" s="32">
        <v>0</v>
      </c>
      <c r="F35" s="32">
        <f>D20*$C$21/12</f>
        <v>0</v>
      </c>
      <c r="G35" s="32">
        <f t="shared" ref="G35:T35" si="31">F36*$C$21/12</f>
        <v>0</v>
      </c>
      <c r="H35" s="32">
        <f t="shared" si="31"/>
        <v>0</v>
      </c>
      <c r="I35" s="32">
        <f t="shared" si="31"/>
        <v>0</v>
      </c>
      <c r="J35" s="32">
        <f t="shared" si="31"/>
        <v>0</v>
      </c>
      <c r="K35" s="32">
        <f t="shared" si="31"/>
        <v>0</v>
      </c>
      <c r="L35" s="32">
        <f t="shared" si="31"/>
        <v>0</v>
      </c>
      <c r="M35" s="32">
        <f t="shared" si="31"/>
        <v>0</v>
      </c>
      <c r="N35" s="32">
        <f t="shared" si="31"/>
        <v>0</v>
      </c>
      <c r="O35" s="32">
        <f t="shared" si="31"/>
        <v>0</v>
      </c>
      <c r="P35" s="32">
        <f t="shared" si="31"/>
        <v>0</v>
      </c>
      <c r="Q35" s="32">
        <f t="shared" si="31"/>
        <v>0</v>
      </c>
      <c r="R35" s="32">
        <f t="shared" si="31"/>
        <v>0</v>
      </c>
      <c r="S35" s="32">
        <f t="shared" si="31"/>
        <v>0</v>
      </c>
      <c r="T35" s="32">
        <f t="shared" si="31"/>
        <v>0</v>
      </c>
      <c r="U35" s="32">
        <f t="shared" ref="U35:AA35" si="32">T36*$C$21/12</f>
        <v>0</v>
      </c>
      <c r="V35" s="32">
        <f t="shared" si="32"/>
        <v>0</v>
      </c>
      <c r="W35" s="32">
        <f t="shared" si="32"/>
        <v>0</v>
      </c>
      <c r="X35" s="32">
        <f t="shared" si="32"/>
        <v>0</v>
      </c>
      <c r="Y35" s="32">
        <f t="shared" si="32"/>
        <v>0</v>
      </c>
      <c r="Z35" s="32">
        <f t="shared" si="32"/>
        <v>0</v>
      </c>
      <c r="AA35" s="32">
        <f t="shared" si="32"/>
        <v>0</v>
      </c>
      <c r="AB35" s="32">
        <f>IF(AA36*$C$21/12&lt;0,0,AA36*$C$21/12)</f>
        <v>0</v>
      </c>
      <c r="AC35" s="32">
        <f t="shared" ref="AC35:AT35" si="33">IF(AB36*$C$21/12&lt;0,0,AB36*$C$21/12)</f>
        <v>0</v>
      </c>
      <c r="AD35" s="32">
        <f t="shared" si="33"/>
        <v>0</v>
      </c>
      <c r="AE35" s="32">
        <f t="shared" si="33"/>
        <v>0</v>
      </c>
      <c r="AF35" s="32">
        <f t="shared" si="33"/>
        <v>0</v>
      </c>
      <c r="AG35" s="32">
        <f t="shared" si="33"/>
        <v>0</v>
      </c>
      <c r="AH35" s="32">
        <f t="shared" si="33"/>
        <v>0</v>
      </c>
      <c r="AI35" s="32">
        <f t="shared" si="33"/>
        <v>0</v>
      </c>
      <c r="AJ35" s="32">
        <f t="shared" si="33"/>
        <v>0</v>
      </c>
      <c r="AK35" s="32">
        <f t="shared" si="33"/>
        <v>0</v>
      </c>
      <c r="AL35" s="32">
        <f t="shared" si="33"/>
        <v>0</v>
      </c>
      <c r="AM35" s="32">
        <f>IF(AL36*$C$21/12&lt;0,0,AL36*$C$21/12)</f>
        <v>0</v>
      </c>
      <c r="AN35" s="32">
        <f t="shared" si="33"/>
        <v>0</v>
      </c>
      <c r="AO35" s="32">
        <f t="shared" si="33"/>
        <v>0</v>
      </c>
      <c r="AP35" s="32">
        <f t="shared" si="33"/>
        <v>0</v>
      </c>
      <c r="AQ35" s="32">
        <f t="shared" si="33"/>
        <v>0</v>
      </c>
      <c r="AR35" s="32">
        <f t="shared" si="33"/>
        <v>0</v>
      </c>
      <c r="AS35" s="32">
        <f>IF(AR36*$C$21/12&lt;0,0,AR36*$C$21/12)</f>
        <v>0</v>
      </c>
      <c r="AT35" s="32">
        <f t="shared" si="33"/>
        <v>0</v>
      </c>
      <c r="AU35" s="32">
        <f t="shared" ref="AU35:BB35" si="34">IF(AT36*$C$21/12&lt;0,0,AT36*$C$21/12)</f>
        <v>0</v>
      </c>
      <c r="AV35" s="32">
        <f t="shared" si="34"/>
        <v>0</v>
      </c>
      <c r="AW35" s="32">
        <f t="shared" si="34"/>
        <v>0</v>
      </c>
      <c r="AX35" s="32">
        <f t="shared" si="34"/>
        <v>0</v>
      </c>
      <c r="AY35" s="32">
        <f t="shared" si="34"/>
        <v>0</v>
      </c>
      <c r="AZ35" s="32">
        <f t="shared" si="34"/>
        <v>0</v>
      </c>
      <c r="BA35" s="32">
        <f t="shared" si="34"/>
        <v>0</v>
      </c>
      <c r="BB35" s="32">
        <f t="shared" si="34"/>
        <v>0</v>
      </c>
      <c r="BC35" s="32">
        <f t="shared" ref="BC35:BP35" si="35">BB36*$C$21/12</f>
        <v>0</v>
      </c>
      <c r="BD35" s="32">
        <f t="shared" si="35"/>
        <v>0</v>
      </c>
      <c r="BE35" s="32">
        <f t="shared" si="35"/>
        <v>0</v>
      </c>
      <c r="BF35" s="32">
        <f t="shared" si="35"/>
        <v>0</v>
      </c>
      <c r="BG35" s="32">
        <f t="shared" si="35"/>
        <v>0</v>
      </c>
      <c r="BH35" s="32">
        <f t="shared" si="35"/>
        <v>0</v>
      </c>
      <c r="BI35" s="32">
        <f t="shared" si="35"/>
        <v>0</v>
      </c>
      <c r="BJ35" s="32">
        <f t="shared" si="35"/>
        <v>0</v>
      </c>
      <c r="BK35" s="32">
        <f t="shared" si="35"/>
        <v>0</v>
      </c>
      <c r="BL35" s="32">
        <f t="shared" si="35"/>
        <v>0</v>
      </c>
      <c r="BM35" s="32">
        <f t="shared" si="35"/>
        <v>0</v>
      </c>
      <c r="BN35" s="32">
        <f t="shared" si="35"/>
        <v>0</v>
      </c>
      <c r="BO35" s="32">
        <f t="shared" si="35"/>
        <v>0</v>
      </c>
      <c r="BP35" s="32">
        <f t="shared" si="35"/>
        <v>0</v>
      </c>
      <c r="BQ35" s="32">
        <f t="shared" ref="BQ35:BV35" si="36">BP36*$C$21/12</f>
        <v>0</v>
      </c>
      <c r="BR35" s="32">
        <f t="shared" si="36"/>
        <v>0</v>
      </c>
      <c r="BS35" s="32">
        <f t="shared" si="36"/>
        <v>0</v>
      </c>
      <c r="BT35" s="32">
        <f t="shared" si="36"/>
        <v>0</v>
      </c>
      <c r="BU35" s="32">
        <f t="shared" si="36"/>
        <v>0</v>
      </c>
      <c r="BV35" s="32">
        <f t="shared" si="36"/>
        <v>0</v>
      </c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</row>
    <row r="36" spans="2:111" s="24" customFormat="1" x14ac:dyDescent="0.2">
      <c r="B36" s="60" t="s">
        <v>54</v>
      </c>
      <c r="C36" s="32">
        <f>D25-C33+C35</f>
        <v>0</v>
      </c>
      <c r="D36" s="32">
        <f>C36-D33+D35</f>
        <v>0</v>
      </c>
      <c r="E36" s="32">
        <f>D36-E33+E35</f>
        <v>0</v>
      </c>
      <c r="F36" s="32">
        <f>D20-F33+F35</f>
        <v>0</v>
      </c>
      <c r="G36" s="32">
        <f t="shared" ref="G36:T36" si="37">F36-G33+G35</f>
        <v>0</v>
      </c>
      <c r="H36" s="32">
        <f t="shared" si="37"/>
        <v>0</v>
      </c>
      <c r="I36" s="32">
        <f t="shared" si="37"/>
        <v>0</v>
      </c>
      <c r="J36" s="32">
        <f t="shared" si="37"/>
        <v>0</v>
      </c>
      <c r="K36" s="32">
        <f t="shared" si="37"/>
        <v>0</v>
      </c>
      <c r="L36" s="32">
        <f t="shared" si="37"/>
        <v>0</v>
      </c>
      <c r="M36" s="32">
        <f t="shared" si="37"/>
        <v>0</v>
      </c>
      <c r="N36" s="32">
        <f t="shared" si="37"/>
        <v>0</v>
      </c>
      <c r="O36" s="32">
        <f t="shared" si="37"/>
        <v>0</v>
      </c>
      <c r="P36" s="32">
        <f t="shared" si="37"/>
        <v>0</v>
      </c>
      <c r="Q36" s="32">
        <f t="shared" si="37"/>
        <v>0</v>
      </c>
      <c r="R36" s="32">
        <f t="shared" si="37"/>
        <v>0</v>
      </c>
      <c r="S36" s="32">
        <f t="shared" si="37"/>
        <v>0</v>
      </c>
      <c r="T36" s="32">
        <f t="shared" si="37"/>
        <v>0</v>
      </c>
      <c r="U36" s="32">
        <f t="shared" ref="U36:AJ36" si="38">T36-U33+U35</f>
        <v>0</v>
      </c>
      <c r="V36" s="32">
        <f t="shared" si="38"/>
        <v>0</v>
      </c>
      <c r="W36" s="32">
        <f t="shared" si="38"/>
        <v>0</v>
      </c>
      <c r="X36" s="32">
        <f t="shared" si="38"/>
        <v>0</v>
      </c>
      <c r="Y36" s="32">
        <f t="shared" si="38"/>
        <v>0</v>
      </c>
      <c r="Z36" s="32">
        <f t="shared" si="38"/>
        <v>0</v>
      </c>
      <c r="AA36" s="32">
        <f t="shared" si="38"/>
        <v>0</v>
      </c>
      <c r="AB36" s="32">
        <f t="shared" si="38"/>
        <v>0</v>
      </c>
      <c r="AC36" s="32">
        <f t="shared" si="38"/>
        <v>0</v>
      </c>
      <c r="AD36" s="32">
        <f t="shared" si="38"/>
        <v>0</v>
      </c>
      <c r="AE36" s="32">
        <f t="shared" si="38"/>
        <v>0</v>
      </c>
      <c r="AF36" s="32">
        <f t="shared" si="38"/>
        <v>0</v>
      </c>
      <c r="AG36" s="32">
        <f t="shared" si="38"/>
        <v>0</v>
      </c>
      <c r="AH36" s="32">
        <f t="shared" si="38"/>
        <v>0</v>
      </c>
      <c r="AI36" s="32">
        <f t="shared" si="38"/>
        <v>0</v>
      </c>
      <c r="AJ36" s="32">
        <f t="shared" si="38"/>
        <v>0</v>
      </c>
      <c r="AK36" s="32">
        <f t="shared" ref="AK36:AZ36" si="39">AJ36-AK33+AK35</f>
        <v>0</v>
      </c>
      <c r="AL36" s="32">
        <f t="shared" si="39"/>
        <v>0</v>
      </c>
      <c r="AM36" s="32">
        <f t="shared" si="39"/>
        <v>0</v>
      </c>
      <c r="AN36" s="32">
        <f t="shared" si="39"/>
        <v>0</v>
      </c>
      <c r="AO36" s="32">
        <f t="shared" si="39"/>
        <v>0</v>
      </c>
      <c r="AP36" s="32">
        <f t="shared" si="39"/>
        <v>0</v>
      </c>
      <c r="AQ36" s="32">
        <f t="shared" si="39"/>
        <v>0</v>
      </c>
      <c r="AR36" s="32">
        <f t="shared" si="39"/>
        <v>0</v>
      </c>
      <c r="AS36" s="32">
        <f t="shared" si="39"/>
        <v>0</v>
      </c>
      <c r="AT36" s="32">
        <f t="shared" si="39"/>
        <v>0</v>
      </c>
      <c r="AU36" s="32">
        <f t="shared" si="39"/>
        <v>0</v>
      </c>
      <c r="AV36" s="32">
        <f t="shared" si="39"/>
        <v>0</v>
      </c>
      <c r="AW36" s="32">
        <f t="shared" si="39"/>
        <v>0</v>
      </c>
      <c r="AX36" s="32">
        <f t="shared" si="39"/>
        <v>0</v>
      </c>
      <c r="AY36" s="32">
        <f t="shared" si="39"/>
        <v>0</v>
      </c>
      <c r="AZ36" s="32">
        <f t="shared" si="39"/>
        <v>0</v>
      </c>
      <c r="BA36" s="32">
        <f t="shared" ref="BA36:BP36" si="40">AZ36-BA33+BA35</f>
        <v>0</v>
      </c>
      <c r="BB36" s="32">
        <f t="shared" si="40"/>
        <v>0</v>
      </c>
      <c r="BC36" s="32">
        <f t="shared" si="40"/>
        <v>0</v>
      </c>
      <c r="BD36" s="32">
        <f t="shared" si="40"/>
        <v>0</v>
      </c>
      <c r="BE36" s="32">
        <f t="shared" si="40"/>
        <v>0</v>
      </c>
      <c r="BF36" s="32">
        <f t="shared" si="40"/>
        <v>0</v>
      </c>
      <c r="BG36" s="32">
        <f t="shared" si="40"/>
        <v>0</v>
      </c>
      <c r="BH36" s="32">
        <f t="shared" si="40"/>
        <v>0</v>
      </c>
      <c r="BI36" s="32">
        <f t="shared" si="40"/>
        <v>0</v>
      </c>
      <c r="BJ36" s="32">
        <f t="shared" si="40"/>
        <v>0</v>
      </c>
      <c r="BK36" s="32">
        <f t="shared" si="40"/>
        <v>0</v>
      </c>
      <c r="BL36" s="32">
        <f t="shared" si="40"/>
        <v>0</v>
      </c>
      <c r="BM36" s="32">
        <f t="shared" si="40"/>
        <v>0</v>
      </c>
      <c r="BN36" s="32">
        <f t="shared" si="40"/>
        <v>0</v>
      </c>
      <c r="BO36" s="32">
        <f t="shared" si="40"/>
        <v>0</v>
      </c>
      <c r="BP36" s="32">
        <f t="shared" si="40"/>
        <v>0</v>
      </c>
      <c r="BQ36" s="32">
        <f t="shared" ref="BQ36:BV36" si="41">BP36-BQ33+BQ35</f>
        <v>0</v>
      </c>
      <c r="BR36" s="32">
        <f t="shared" si="41"/>
        <v>0</v>
      </c>
      <c r="BS36" s="32">
        <f t="shared" si="41"/>
        <v>0</v>
      </c>
      <c r="BT36" s="32">
        <f t="shared" si="41"/>
        <v>0</v>
      </c>
      <c r="BU36" s="32">
        <f t="shared" si="41"/>
        <v>0</v>
      </c>
      <c r="BV36" s="32">
        <f t="shared" si="41"/>
        <v>0</v>
      </c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</row>
    <row r="37" spans="2:111" s="24" customFormat="1" x14ac:dyDescent="0.2">
      <c r="C37" s="32"/>
      <c r="D37" s="32"/>
    </row>
    <row r="38" spans="2:111" s="24" customFormat="1" x14ac:dyDescent="0.2">
      <c r="B38" s="60" t="s">
        <v>51</v>
      </c>
      <c r="C38" s="32">
        <v>1</v>
      </c>
      <c r="D38" s="32">
        <f>C38+1</f>
        <v>2</v>
      </c>
      <c r="E38" s="32">
        <f>D38+1</f>
        <v>3</v>
      </c>
      <c r="F38" s="32">
        <f t="shared" ref="F38:T38" si="42">E38+1</f>
        <v>4</v>
      </c>
      <c r="G38" s="32">
        <f t="shared" si="42"/>
        <v>5</v>
      </c>
      <c r="H38" s="32">
        <f t="shared" si="42"/>
        <v>6</v>
      </c>
      <c r="I38" s="32">
        <f t="shared" si="42"/>
        <v>7</v>
      </c>
      <c r="J38" s="32">
        <f t="shared" si="42"/>
        <v>8</v>
      </c>
      <c r="K38" s="32">
        <f t="shared" si="42"/>
        <v>9</v>
      </c>
      <c r="L38" s="32">
        <f t="shared" si="42"/>
        <v>10</v>
      </c>
      <c r="M38" s="32">
        <f t="shared" si="42"/>
        <v>11</v>
      </c>
      <c r="N38" s="32">
        <f t="shared" si="42"/>
        <v>12</v>
      </c>
      <c r="O38" s="32">
        <f t="shared" si="42"/>
        <v>13</v>
      </c>
      <c r="P38" s="32">
        <f t="shared" si="42"/>
        <v>14</v>
      </c>
      <c r="Q38" s="32">
        <f t="shared" si="42"/>
        <v>15</v>
      </c>
      <c r="R38" s="32">
        <f t="shared" si="42"/>
        <v>16</v>
      </c>
      <c r="S38" s="32">
        <f t="shared" si="42"/>
        <v>17</v>
      </c>
      <c r="T38" s="32">
        <f t="shared" si="42"/>
        <v>18</v>
      </c>
      <c r="U38" s="32">
        <f t="shared" ref="U38:AJ38" si="43">T38+1</f>
        <v>19</v>
      </c>
      <c r="V38" s="32">
        <f t="shared" si="43"/>
        <v>20</v>
      </c>
      <c r="W38" s="32">
        <f t="shared" si="43"/>
        <v>21</v>
      </c>
      <c r="X38" s="32">
        <f t="shared" si="43"/>
        <v>22</v>
      </c>
      <c r="Y38" s="32">
        <f t="shared" si="43"/>
        <v>23</v>
      </c>
      <c r="Z38" s="32">
        <f t="shared" si="43"/>
        <v>24</v>
      </c>
      <c r="AA38" s="32">
        <f t="shared" si="43"/>
        <v>25</v>
      </c>
      <c r="AB38" s="32">
        <f t="shared" si="43"/>
        <v>26</v>
      </c>
      <c r="AC38" s="32">
        <f t="shared" si="43"/>
        <v>27</v>
      </c>
      <c r="AD38" s="32">
        <f t="shared" si="43"/>
        <v>28</v>
      </c>
      <c r="AE38" s="32">
        <f t="shared" si="43"/>
        <v>29</v>
      </c>
      <c r="AF38" s="32">
        <f t="shared" si="43"/>
        <v>30</v>
      </c>
      <c r="AG38" s="32">
        <f t="shared" si="43"/>
        <v>31</v>
      </c>
      <c r="AH38" s="32">
        <f t="shared" si="43"/>
        <v>32</v>
      </c>
      <c r="AI38" s="32">
        <f t="shared" si="43"/>
        <v>33</v>
      </c>
      <c r="AJ38" s="32">
        <f t="shared" si="43"/>
        <v>34</v>
      </c>
      <c r="AK38" s="32">
        <f t="shared" ref="AK38:AZ38" si="44">AJ38+1</f>
        <v>35</v>
      </c>
      <c r="AL38" s="32">
        <f t="shared" si="44"/>
        <v>36</v>
      </c>
      <c r="AM38" s="32">
        <f t="shared" si="44"/>
        <v>37</v>
      </c>
      <c r="AN38" s="32">
        <f t="shared" si="44"/>
        <v>38</v>
      </c>
      <c r="AO38" s="32">
        <f t="shared" si="44"/>
        <v>39</v>
      </c>
      <c r="AP38" s="32">
        <f t="shared" si="44"/>
        <v>40</v>
      </c>
      <c r="AQ38" s="32">
        <f t="shared" si="44"/>
        <v>41</v>
      </c>
      <c r="AR38" s="32">
        <f t="shared" si="44"/>
        <v>42</v>
      </c>
      <c r="AS38" s="32">
        <f t="shared" si="44"/>
        <v>43</v>
      </c>
      <c r="AT38" s="32">
        <f t="shared" si="44"/>
        <v>44</v>
      </c>
      <c r="AU38" s="32">
        <f t="shared" si="44"/>
        <v>45</v>
      </c>
      <c r="AV38" s="32">
        <f t="shared" si="44"/>
        <v>46</v>
      </c>
      <c r="AW38" s="32">
        <f t="shared" si="44"/>
        <v>47</v>
      </c>
      <c r="AX38" s="32">
        <f t="shared" si="44"/>
        <v>48</v>
      </c>
      <c r="AY38" s="32">
        <f t="shared" si="44"/>
        <v>49</v>
      </c>
      <c r="AZ38" s="32">
        <f t="shared" si="44"/>
        <v>50</v>
      </c>
      <c r="BA38" s="32">
        <f t="shared" ref="BA38:BM38" si="45">AZ38+1</f>
        <v>51</v>
      </c>
      <c r="BB38" s="32">
        <f t="shared" si="45"/>
        <v>52</v>
      </c>
      <c r="BC38" s="32">
        <f t="shared" si="45"/>
        <v>53</v>
      </c>
      <c r="BD38" s="32">
        <f t="shared" si="45"/>
        <v>54</v>
      </c>
      <c r="BE38" s="32">
        <f t="shared" si="45"/>
        <v>55</v>
      </c>
      <c r="BF38" s="32">
        <f t="shared" si="45"/>
        <v>56</v>
      </c>
      <c r="BG38" s="32">
        <f t="shared" si="45"/>
        <v>57</v>
      </c>
      <c r="BH38" s="32">
        <f t="shared" si="45"/>
        <v>58</v>
      </c>
      <c r="BI38" s="32">
        <f t="shared" si="45"/>
        <v>59</v>
      </c>
      <c r="BJ38" s="32">
        <f t="shared" si="45"/>
        <v>60</v>
      </c>
      <c r="BK38" s="32">
        <f t="shared" si="45"/>
        <v>61</v>
      </c>
      <c r="BL38" s="32">
        <f t="shared" si="45"/>
        <v>62</v>
      </c>
      <c r="BM38" s="32">
        <f t="shared" si="45"/>
        <v>63</v>
      </c>
    </row>
    <row r="39" spans="2:111" s="24" customFormat="1" x14ac:dyDescent="0.2">
      <c r="B39" s="85" t="s">
        <v>50</v>
      </c>
      <c r="C39" s="32">
        <f>E23</f>
        <v>0</v>
      </c>
      <c r="D39" s="32">
        <f t="shared" ref="D39:AI39" si="46">C39</f>
        <v>0</v>
      </c>
      <c r="E39" s="32">
        <f>D39</f>
        <v>0</v>
      </c>
      <c r="F39" s="32">
        <f t="shared" si="46"/>
        <v>0</v>
      </c>
      <c r="G39" s="32">
        <f t="shared" si="46"/>
        <v>0</v>
      </c>
      <c r="H39" s="32">
        <f t="shared" si="46"/>
        <v>0</v>
      </c>
      <c r="I39" s="32">
        <f t="shared" si="46"/>
        <v>0</v>
      </c>
      <c r="J39" s="32">
        <f t="shared" si="46"/>
        <v>0</v>
      </c>
      <c r="K39" s="32">
        <f t="shared" si="46"/>
        <v>0</v>
      </c>
      <c r="L39" s="32">
        <f t="shared" si="46"/>
        <v>0</v>
      </c>
      <c r="M39" s="32">
        <f t="shared" si="46"/>
        <v>0</v>
      </c>
      <c r="N39" s="32">
        <f t="shared" si="46"/>
        <v>0</v>
      </c>
      <c r="O39" s="32">
        <f t="shared" si="46"/>
        <v>0</v>
      </c>
      <c r="P39" s="32">
        <f t="shared" si="46"/>
        <v>0</v>
      </c>
      <c r="Q39" s="32">
        <f t="shared" si="46"/>
        <v>0</v>
      </c>
      <c r="R39" s="32">
        <f t="shared" si="46"/>
        <v>0</v>
      </c>
      <c r="S39" s="32">
        <f t="shared" si="46"/>
        <v>0</v>
      </c>
      <c r="T39" s="32">
        <f t="shared" si="46"/>
        <v>0</v>
      </c>
      <c r="U39" s="32">
        <f t="shared" si="46"/>
        <v>0</v>
      </c>
      <c r="V39" s="32">
        <f t="shared" si="46"/>
        <v>0</v>
      </c>
      <c r="W39" s="32">
        <f t="shared" si="46"/>
        <v>0</v>
      </c>
      <c r="X39" s="32">
        <f t="shared" si="46"/>
        <v>0</v>
      </c>
      <c r="Y39" s="32">
        <f t="shared" si="46"/>
        <v>0</v>
      </c>
      <c r="Z39" s="32">
        <f t="shared" si="46"/>
        <v>0</v>
      </c>
      <c r="AA39" s="32">
        <f t="shared" si="46"/>
        <v>0</v>
      </c>
      <c r="AB39" s="32">
        <f t="shared" si="46"/>
        <v>0</v>
      </c>
      <c r="AC39" s="32">
        <f t="shared" si="46"/>
        <v>0</v>
      </c>
      <c r="AD39" s="32">
        <f t="shared" si="46"/>
        <v>0</v>
      </c>
      <c r="AE39" s="32">
        <f t="shared" si="46"/>
        <v>0</v>
      </c>
      <c r="AF39" s="32">
        <f t="shared" si="46"/>
        <v>0</v>
      </c>
      <c r="AG39" s="32">
        <f t="shared" si="46"/>
        <v>0</v>
      </c>
      <c r="AH39" s="32">
        <f t="shared" si="46"/>
        <v>0</v>
      </c>
      <c r="AI39" s="32">
        <f t="shared" si="46"/>
        <v>0</v>
      </c>
      <c r="AJ39" s="32">
        <f t="shared" ref="AJ39:BM39" si="47">AI39</f>
        <v>0</v>
      </c>
      <c r="AK39" s="32">
        <f t="shared" si="47"/>
        <v>0</v>
      </c>
      <c r="AL39" s="32">
        <f t="shared" si="47"/>
        <v>0</v>
      </c>
      <c r="AM39" s="32">
        <f t="shared" si="47"/>
        <v>0</v>
      </c>
      <c r="AN39" s="32">
        <f t="shared" si="47"/>
        <v>0</v>
      </c>
      <c r="AO39" s="32">
        <f t="shared" si="47"/>
        <v>0</v>
      </c>
      <c r="AP39" s="32">
        <f t="shared" si="47"/>
        <v>0</v>
      </c>
      <c r="AQ39" s="32">
        <f t="shared" si="47"/>
        <v>0</v>
      </c>
      <c r="AR39" s="32">
        <f t="shared" si="47"/>
        <v>0</v>
      </c>
      <c r="AS39" s="32">
        <f t="shared" si="47"/>
        <v>0</v>
      </c>
      <c r="AT39" s="32">
        <f t="shared" si="47"/>
        <v>0</v>
      </c>
      <c r="AU39" s="32">
        <f t="shared" si="47"/>
        <v>0</v>
      </c>
      <c r="AV39" s="32">
        <f t="shared" si="47"/>
        <v>0</v>
      </c>
      <c r="AW39" s="32">
        <f t="shared" si="47"/>
        <v>0</v>
      </c>
      <c r="AX39" s="32">
        <f t="shared" si="47"/>
        <v>0</v>
      </c>
      <c r="AY39" s="32">
        <f t="shared" si="47"/>
        <v>0</v>
      </c>
      <c r="AZ39" s="32">
        <f t="shared" si="47"/>
        <v>0</v>
      </c>
      <c r="BA39" s="32">
        <f t="shared" si="47"/>
        <v>0</v>
      </c>
      <c r="BB39" s="32">
        <f t="shared" si="47"/>
        <v>0</v>
      </c>
      <c r="BC39" s="32">
        <f t="shared" si="47"/>
        <v>0</v>
      </c>
      <c r="BD39" s="32">
        <f t="shared" si="47"/>
        <v>0</v>
      </c>
      <c r="BE39" s="32">
        <f t="shared" si="47"/>
        <v>0</v>
      </c>
      <c r="BF39" s="32">
        <f t="shared" si="47"/>
        <v>0</v>
      </c>
      <c r="BG39" s="32">
        <f t="shared" si="47"/>
        <v>0</v>
      </c>
      <c r="BH39" s="32">
        <f t="shared" si="47"/>
        <v>0</v>
      </c>
      <c r="BI39" s="32">
        <f t="shared" si="47"/>
        <v>0</v>
      </c>
      <c r="BJ39" s="32">
        <f t="shared" si="47"/>
        <v>0</v>
      </c>
      <c r="BK39" s="32">
        <f t="shared" si="47"/>
        <v>0</v>
      </c>
      <c r="BL39" s="32">
        <f t="shared" si="47"/>
        <v>0</v>
      </c>
      <c r="BM39" s="32">
        <f t="shared" si="47"/>
        <v>0</v>
      </c>
    </row>
    <row r="40" spans="2:111" s="24" customFormat="1" x14ac:dyDescent="0.2">
      <c r="B40" s="85" t="s">
        <v>52</v>
      </c>
      <c r="C40" s="53">
        <f>C39-C41</f>
        <v>0</v>
      </c>
      <c r="D40" s="53">
        <f>D39-D41</f>
        <v>0</v>
      </c>
      <c r="E40" s="53">
        <f t="shared" ref="E40:T40" si="48">E39-E41</f>
        <v>0</v>
      </c>
      <c r="F40" s="53">
        <f t="shared" si="48"/>
        <v>0</v>
      </c>
      <c r="G40" s="53">
        <f t="shared" si="48"/>
        <v>0</v>
      </c>
      <c r="H40" s="53">
        <f t="shared" si="48"/>
        <v>0</v>
      </c>
      <c r="I40" s="53">
        <f t="shared" si="48"/>
        <v>0</v>
      </c>
      <c r="J40" s="53">
        <f t="shared" si="48"/>
        <v>0</v>
      </c>
      <c r="K40" s="53">
        <f t="shared" si="48"/>
        <v>0</v>
      </c>
      <c r="L40" s="53">
        <f t="shared" si="48"/>
        <v>0</v>
      </c>
      <c r="M40" s="53">
        <f t="shared" si="48"/>
        <v>0</v>
      </c>
      <c r="N40" s="53">
        <f t="shared" si="48"/>
        <v>0</v>
      </c>
      <c r="O40" s="53">
        <f t="shared" si="48"/>
        <v>0</v>
      </c>
      <c r="P40" s="53">
        <f t="shared" si="48"/>
        <v>0</v>
      </c>
      <c r="Q40" s="53">
        <f t="shared" si="48"/>
        <v>0</v>
      </c>
      <c r="R40" s="53">
        <f t="shared" si="48"/>
        <v>0</v>
      </c>
      <c r="S40" s="53">
        <f t="shared" si="48"/>
        <v>0</v>
      </c>
      <c r="T40" s="53">
        <f t="shared" si="48"/>
        <v>0</v>
      </c>
      <c r="U40" s="53">
        <f t="shared" ref="U40:AJ40" si="49">U39-U41</f>
        <v>0</v>
      </c>
      <c r="V40" s="53">
        <f t="shared" si="49"/>
        <v>0</v>
      </c>
      <c r="W40" s="53">
        <f t="shared" si="49"/>
        <v>0</v>
      </c>
      <c r="X40" s="53">
        <f t="shared" si="49"/>
        <v>0</v>
      </c>
      <c r="Y40" s="53">
        <f t="shared" si="49"/>
        <v>0</v>
      </c>
      <c r="Z40" s="53">
        <f t="shared" si="49"/>
        <v>0</v>
      </c>
      <c r="AA40" s="53">
        <f t="shared" si="49"/>
        <v>0</v>
      </c>
      <c r="AB40" s="53">
        <f t="shared" si="49"/>
        <v>0</v>
      </c>
      <c r="AC40" s="53">
        <f t="shared" si="49"/>
        <v>0</v>
      </c>
      <c r="AD40" s="53">
        <f t="shared" si="49"/>
        <v>0</v>
      </c>
      <c r="AE40" s="53">
        <f t="shared" si="49"/>
        <v>0</v>
      </c>
      <c r="AF40" s="53">
        <f t="shared" si="49"/>
        <v>0</v>
      </c>
      <c r="AG40" s="53">
        <f t="shared" si="49"/>
        <v>0</v>
      </c>
      <c r="AH40" s="53">
        <f t="shared" si="49"/>
        <v>0</v>
      </c>
      <c r="AI40" s="53">
        <f t="shared" si="49"/>
        <v>0</v>
      </c>
      <c r="AJ40" s="53">
        <f t="shared" si="49"/>
        <v>0</v>
      </c>
      <c r="AK40" s="53">
        <f t="shared" ref="AK40:AZ40" si="50">AK39-AK41</f>
        <v>0</v>
      </c>
      <c r="AL40" s="53">
        <f t="shared" si="50"/>
        <v>0</v>
      </c>
      <c r="AM40" s="53">
        <f t="shared" si="50"/>
        <v>0</v>
      </c>
      <c r="AN40" s="53">
        <f t="shared" si="50"/>
        <v>0</v>
      </c>
      <c r="AO40" s="53">
        <f t="shared" si="50"/>
        <v>0</v>
      </c>
      <c r="AP40" s="53">
        <f t="shared" si="50"/>
        <v>0</v>
      </c>
      <c r="AQ40" s="53">
        <f t="shared" si="50"/>
        <v>0</v>
      </c>
      <c r="AR40" s="53">
        <f t="shared" si="50"/>
        <v>0</v>
      </c>
      <c r="AS40" s="53">
        <f t="shared" si="50"/>
        <v>0</v>
      </c>
      <c r="AT40" s="53">
        <f t="shared" si="50"/>
        <v>0</v>
      </c>
      <c r="AU40" s="53">
        <f t="shared" si="50"/>
        <v>0</v>
      </c>
      <c r="AV40" s="53">
        <f t="shared" si="50"/>
        <v>0</v>
      </c>
      <c r="AW40" s="53">
        <f t="shared" si="50"/>
        <v>0</v>
      </c>
      <c r="AX40" s="53">
        <f t="shared" si="50"/>
        <v>0</v>
      </c>
      <c r="AY40" s="53">
        <f t="shared" si="50"/>
        <v>0</v>
      </c>
      <c r="AZ40" s="53">
        <f t="shared" si="50"/>
        <v>0</v>
      </c>
      <c r="BA40" s="53">
        <f t="shared" ref="BA40:BM40" si="51">BA39-BA41</f>
        <v>0</v>
      </c>
      <c r="BB40" s="53">
        <f t="shared" si="51"/>
        <v>0</v>
      </c>
      <c r="BC40" s="53">
        <f t="shared" si="51"/>
        <v>0</v>
      </c>
      <c r="BD40" s="53">
        <f t="shared" si="51"/>
        <v>0</v>
      </c>
      <c r="BE40" s="53">
        <f t="shared" si="51"/>
        <v>0</v>
      </c>
      <c r="BF40" s="53">
        <f t="shared" si="51"/>
        <v>0</v>
      </c>
      <c r="BG40" s="53">
        <f t="shared" si="51"/>
        <v>0</v>
      </c>
      <c r="BH40" s="53">
        <f t="shared" si="51"/>
        <v>0</v>
      </c>
      <c r="BI40" s="53">
        <f t="shared" si="51"/>
        <v>0</v>
      </c>
      <c r="BJ40" s="53">
        <f t="shared" si="51"/>
        <v>0</v>
      </c>
      <c r="BK40" s="53">
        <f t="shared" si="51"/>
        <v>0</v>
      </c>
      <c r="BL40" s="53">
        <f t="shared" si="51"/>
        <v>0</v>
      </c>
      <c r="BM40" s="53">
        <f t="shared" si="51"/>
        <v>0</v>
      </c>
    </row>
    <row r="41" spans="2:111" s="24" customFormat="1" x14ac:dyDescent="0.2">
      <c r="B41" s="60" t="s">
        <v>53</v>
      </c>
      <c r="C41" s="32">
        <f>E20*$E$21/12</f>
        <v>0</v>
      </c>
      <c r="D41" s="32">
        <f t="shared" ref="D41:J41" si="52">C42*$E$21/12</f>
        <v>0</v>
      </c>
      <c r="E41" s="32">
        <f t="shared" si="52"/>
        <v>0</v>
      </c>
      <c r="F41" s="32">
        <f t="shared" si="52"/>
        <v>0</v>
      </c>
      <c r="G41" s="32">
        <f t="shared" si="52"/>
        <v>0</v>
      </c>
      <c r="H41" s="32">
        <f t="shared" si="52"/>
        <v>0</v>
      </c>
      <c r="I41" s="32">
        <f t="shared" si="52"/>
        <v>0</v>
      </c>
      <c r="J41" s="32">
        <f t="shared" si="52"/>
        <v>0</v>
      </c>
      <c r="K41" s="32">
        <f t="shared" ref="K41:Z41" si="53">J42*$E$21/12</f>
        <v>0</v>
      </c>
      <c r="L41" s="32">
        <f t="shared" si="53"/>
        <v>0</v>
      </c>
      <c r="M41" s="32">
        <f t="shared" si="53"/>
        <v>0</v>
      </c>
      <c r="N41" s="32">
        <f t="shared" si="53"/>
        <v>0</v>
      </c>
      <c r="O41" s="32">
        <f t="shared" si="53"/>
        <v>0</v>
      </c>
      <c r="P41" s="32">
        <f t="shared" si="53"/>
        <v>0</v>
      </c>
      <c r="Q41" s="32">
        <f t="shared" si="53"/>
        <v>0</v>
      </c>
      <c r="R41" s="32">
        <f t="shared" si="53"/>
        <v>0</v>
      </c>
      <c r="S41" s="32">
        <f t="shared" si="53"/>
        <v>0</v>
      </c>
      <c r="T41" s="32">
        <f t="shared" si="53"/>
        <v>0</v>
      </c>
      <c r="U41" s="32">
        <f t="shared" si="53"/>
        <v>0</v>
      </c>
      <c r="V41" s="32">
        <f t="shared" si="53"/>
        <v>0</v>
      </c>
      <c r="W41" s="32">
        <f t="shared" si="53"/>
        <v>0</v>
      </c>
      <c r="X41" s="32">
        <f t="shared" si="53"/>
        <v>0</v>
      </c>
      <c r="Y41" s="32">
        <f t="shared" si="53"/>
        <v>0</v>
      </c>
      <c r="Z41" s="32">
        <f t="shared" si="53"/>
        <v>0</v>
      </c>
      <c r="AA41" s="32">
        <f t="shared" ref="AA41:AP41" si="54">Z42*$E$21/12</f>
        <v>0</v>
      </c>
      <c r="AB41" s="32">
        <f t="shared" si="54"/>
        <v>0</v>
      </c>
      <c r="AC41" s="32">
        <f t="shared" si="54"/>
        <v>0</v>
      </c>
      <c r="AD41" s="32">
        <f t="shared" si="54"/>
        <v>0</v>
      </c>
      <c r="AE41" s="32">
        <f t="shared" si="54"/>
        <v>0</v>
      </c>
      <c r="AF41" s="32">
        <f t="shared" si="54"/>
        <v>0</v>
      </c>
      <c r="AG41" s="32">
        <f t="shared" si="54"/>
        <v>0</v>
      </c>
      <c r="AH41" s="32">
        <f t="shared" si="54"/>
        <v>0</v>
      </c>
      <c r="AI41" s="32">
        <f t="shared" si="54"/>
        <v>0</v>
      </c>
      <c r="AJ41" s="32">
        <f t="shared" si="54"/>
        <v>0</v>
      </c>
      <c r="AK41" s="32">
        <f t="shared" si="54"/>
        <v>0</v>
      </c>
      <c r="AL41" s="32">
        <f t="shared" si="54"/>
        <v>0</v>
      </c>
      <c r="AM41" s="32">
        <f t="shared" si="54"/>
        <v>0</v>
      </c>
      <c r="AN41" s="32">
        <f t="shared" si="54"/>
        <v>0</v>
      </c>
      <c r="AO41" s="32">
        <f t="shared" si="54"/>
        <v>0</v>
      </c>
      <c r="AP41" s="32">
        <f t="shared" si="54"/>
        <v>0</v>
      </c>
      <c r="AQ41" s="32">
        <f t="shared" ref="AQ41:BF41" si="55">AP42*$E$21/12</f>
        <v>0</v>
      </c>
      <c r="AR41" s="32">
        <f t="shared" si="55"/>
        <v>0</v>
      </c>
      <c r="AS41" s="32">
        <f t="shared" si="55"/>
        <v>0</v>
      </c>
      <c r="AT41" s="32">
        <f t="shared" si="55"/>
        <v>0</v>
      </c>
      <c r="AU41" s="32">
        <f t="shared" si="55"/>
        <v>0</v>
      </c>
      <c r="AV41" s="32">
        <f t="shared" si="55"/>
        <v>0</v>
      </c>
      <c r="AW41" s="32">
        <f t="shared" si="55"/>
        <v>0</v>
      </c>
      <c r="AX41" s="32">
        <f t="shared" si="55"/>
        <v>0</v>
      </c>
      <c r="AY41" s="32">
        <f t="shared" si="55"/>
        <v>0</v>
      </c>
      <c r="AZ41" s="32">
        <f t="shared" si="55"/>
        <v>0</v>
      </c>
      <c r="BA41" s="32">
        <f t="shared" si="55"/>
        <v>0</v>
      </c>
      <c r="BB41" s="32">
        <f t="shared" si="55"/>
        <v>0</v>
      </c>
      <c r="BC41" s="32">
        <f t="shared" si="55"/>
        <v>0</v>
      </c>
      <c r="BD41" s="32">
        <f t="shared" si="55"/>
        <v>0</v>
      </c>
      <c r="BE41" s="32">
        <f t="shared" si="55"/>
        <v>0</v>
      </c>
      <c r="BF41" s="32">
        <f t="shared" si="55"/>
        <v>0</v>
      </c>
      <c r="BG41" s="32">
        <f t="shared" ref="BG41:BM41" si="56">BF42*$E$21/12</f>
        <v>0</v>
      </c>
      <c r="BH41" s="32">
        <f t="shared" si="56"/>
        <v>0</v>
      </c>
      <c r="BI41" s="32">
        <f t="shared" si="56"/>
        <v>0</v>
      </c>
      <c r="BJ41" s="32">
        <f t="shared" si="56"/>
        <v>0</v>
      </c>
      <c r="BK41" s="32">
        <f t="shared" si="56"/>
        <v>0</v>
      </c>
      <c r="BL41" s="32">
        <f t="shared" si="56"/>
        <v>0</v>
      </c>
      <c r="BM41" s="32">
        <f t="shared" si="56"/>
        <v>0</v>
      </c>
    </row>
    <row r="42" spans="2:111" s="24" customFormat="1" x14ac:dyDescent="0.2">
      <c r="B42" s="60" t="s">
        <v>54</v>
      </c>
      <c r="C42" s="32">
        <f>E20-C39+C41</f>
        <v>0</v>
      </c>
      <c r="D42" s="32">
        <f>C42-D39+D41</f>
        <v>0</v>
      </c>
      <c r="E42" s="32">
        <f>D42-E39+E41</f>
        <v>0</v>
      </c>
      <c r="F42" s="32">
        <f t="shared" ref="F42:T42" si="57">E42-F39+F41</f>
        <v>0</v>
      </c>
      <c r="G42" s="32">
        <f t="shared" si="57"/>
        <v>0</v>
      </c>
      <c r="H42" s="32">
        <f t="shared" si="57"/>
        <v>0</v>
      </c>
      <c r="I42" s="32">
        <f t="shared" si="57"/>
        <v>0</v>
      </c>
      <c r="J42" s="32">
        <f t="shared" si="57"/>
        <v>0</v>
      </c>
      <c r="K42" s="32">
        <f t="shared" si="57"/>
        <v>0</v>
      </c>
      <c r="L42" s="32">
        <f t="shared" si="57"/>
        <v>0</v>
      </c>
      <c r="M42" s="32">
        <f t="shared" si="57"/>
        <v>0</v>
      </c>
      <c r="N42" s="32">
        <f t="shared" si="57"/>
        <v>0</v>
      </c>
      <c r="O42" s="32">
        <f t="shared" si="57"/>
        <v>0</v>
      </c>
      <c r="P42" s="32">
        <f t="shared" si="57"/>
        <v>0</v>
      </c>
      <c r="Q42" s="32">
        <f t="shared" si="57"/>
        <v>0</v>
      </c>
      <c r="R42" s="32">
        <f t="shared" si="57"/>
        <v>0</v>
      </c>
      <c r="S42" s="32">
        <f t="shared" si="57"/>
        <v>0</v>
      </c>
      <c r="T42" s="32">
        <f t="shared" si="57"/>
        <v>0</v>
      </c>
      <c r="U42" s="32">
        <f t="shared" ref="U42:AJ42" si="58">T42-U39+U41</f>
        <v>0</v>
      </c>
      <c r="V42" s="32">
        <f t="shared" si="58"/>
        <v>0</v>
      </c>
      <c r="W42" s="32">
        <f t="shared" si="58"/>
        <v>0</v>
      </c>
      <c r="X42" s="32">
        <f t="shared" si="58"/>
        <v>0</v>
      </c>
      <c r="Y42" s="32">
        <f t="shared" si="58"/>
        <v>0</v>
      </c>
      <c r="Z42" s="32">
        <f t="shared" si="58"/>
        <v>0</v>
      </c>
      <c r="AA42" s="32">
        <f t="shared" si="58"/>
        <v>0</v>
      </c>
      <c r="AB42" s="32">
        <f t="shared" si="58"/>
        <v>0</v>
      </c>
      <c r="AC42" s="32">
        <f t="shared" si="58"/>
        <v>0</v>
      </c>
      <c r="AD42" s="32">
        <f t="shared" si="58"/>
        <v>0</v>
      </c>
      <c r="AE42" s="32">
        <f t="shared" si="58"/>
        <v>0</v>
      </c>
      <c r="AF42" s="32">
        <f t="shared" si="58"/>
        <v>0</v>
      </c>
      <c r="AG42" s="32">
        <f t="shared" si="58"/>
        <v>0</v>
      </c>
      <c r="AH42" s="32">
        <f t="shared" si="58"/>
        <v>0</v>
      </c>
      <c r="AI42" s="32">
        <f t="shared" si="58"/>
        <v>0</v>
      </c>
      <c r="AJ42" s="32">
        <f t="shared" si="58"/>
        <v>0</v>
      </c>
      <c r="AK42" s="32">
        <f t="shared" ref="AK42:AZ42" si="59">AJ42-AK39+AK41</f>
        <v>0</v>
      </c>
      <c r="AL42" s="32">
        <f t="shared" si="59"/>
        <v>0</v>
      </c>
      <c r="AM42" s="32">
        <f t="shared" si="59"/>
        <v>0</v>
      </c>
      <c r="AN42" s="32">
        <f t="shared" si="59"/>
        <v>0</v>
      </c>
      <c r="AO42" s="32">
        <f t="shared" si="59"/>
        <v>0</v>
      </c>
      <c r="AP42" s="32">
        <f t="shared" si="59"/>
        <v>0</v>
      </c>
      <c r="AQ42" s="32">
        <f t="shared" si="59"/>
        <v>0</v>
      </c>
      <c r="AR42" s="32">
        <f t="shared" si="59"/>
        <v>0</v>
      </c>
      <c r="AS42" s="32">
        <f t="shared" si="59"/>
        <v>0</v>
      </c>
      <c r="AT42" s="32">
        <f t="shared" si="59"/>
        <v>0</v>
      </c>
      <c r="AU42" s="32">
        <f t="shared" si="59"/>
        <v>0</v>
      </c>
      <c r="AV42" s="32">
        <f t="shared" si="59"/>
        <v>0</v>
      </c>
      <c r="AW42" s="32">
        <f t="shared" si="59"/>
        <v>0</v>
      </c>
      <c r="AX42" s="32">
        <f t="shared" si="59"/>
        <v>0</v>
      </c>
      <c r="AY42" s="32">
        <f t="shared" si="59"/>
        <v>0</v>
      </c>
      <c r="AZ42" s="32">
        <f t="shared" si="59"/>
        <v>0</v>
      </c>
      <c r="BA42" s="32">
        <f t="shared" ref="BA42:BM42" si="60">AZ42-BA39+BA41</f>
        <v>0</v>
      </c>
      <c r="BB42" s="32">
        <f t="shared" si="60"/>
        <v>0</v>
      </c>
      <c r="BC42" s="32">
        <f t="shared" si="60"/>
        <v>0</v>
      </c>
      <c r="BD42" s="32">
        <f t="shared" si="60"/>
        <v>0</v>
      </c>
      <c r="BE42" s="32">
        <f t="shared" si="60"/>
        <v>0</v>
      </c>
      <c r="BF42" s="32">
        <f t="shared" si="60"/>
        <v>0</v>
      </c>
      <c r="BG42" s="32">
        <f t="shared" si="60"/>
        <v>0</v>
      </c>
      <c r="BH42" s="32">
        <f t="shared" si="60"/>
        <v>0</v>
      </c>
      <c r="BI42" s="32">
        <f t="shared" si="60"/>
        <v>0</v>
      </c>
      <c r="BJ42" s="32">
        <f t="shared" si="60"/>
        <v>0</v>
      </c>
      <c r="BK42" s="32">
        <f t="shared" si="60"/>
        <v>0</v>
      </c>
      <c r="BL42" s="32">
        <f t="shared" si="60"/>
        <v>0</v>
      </c>
      <c r="BM42" s="32">
        <f t="shared" si="60"/>
        <v>0</v>
      </c>
    </row>
    <row r="43" spans="2:111" s="24" customFormat="1" x14ac:dyDescent="0.2">
      <c r="C43" s="32"/>
      <c r="D43" s="32"/>
    </row>
    <row r="44" spans="2:111" s="24" customFormat="1" x14ac:dyDescent="0.2">
      <c r="B44" s="60" t="s">
        <v>51</v>
      </c>
      <c r="C44" s="32">
        <v>1</v>
      </c>
      <c r="D44" s="32">
        <f>C44+1</f>
        <v>2</v>
      </c>
      <c r="E44" s="32">
        <f>D44+1</f>
        <v>3</v>
      </c>
      <c r="F44" s="32">
        <f t="shared" ref="F44:T44" si="61">E44+1</f>
        <v>4</v>
      </c>
      <c r="G44" s="32">
        <f t="shared" si="61"/>
        <v>5</v>
      </c>
      <c r="H44" s="32">
        <f t="shared" si="61"/>
        <v>6</v>
      </c>
      <c r="I44" s="32">
        <f t="shared" si="61"/>
        <v>7</v>
      </c>
      <c r="J44" s="32">
        <f t="shared" si="61"/>
        <v>8</v>
      </c>
      <c r="K44" s="32">
        <f t="shared" si="61"/>
        <v>9</v>
      </c>
      <c r="L44" s="32">
        <f t="shared" si="61"/>
        <v>10</v>
      </c>
      <c r="M44" s="32">
        <f t="shared" si="61"/>
        <v>11</v>
      </c>
      <c r="N44" s="32">
        <f t="shared" si="61"/>
        <v>12</v>
      </c>
      <c r="O44" s="32">
        <f t="shared" si="61"/>
        <v>13</v>
      </c>
      <c r="P44" s="32">
        <f t="shared" si="61"/>
        <v>14</v>
      </c>
      <c r="Q44" s="32">
        <f t="shared" si="61"/>
        <v>15</v>
      </c>
      <c r="R44" s="32">
        <f t="shared" si="61"/>
        <v>16</v>
      </c>
      <c r="S44" s="32">
        <f t="shared" si="61"/>
        <v>17</v>
      </c>
      <c r="T44" s="32">
        <f t="shared" si="61"/>
        <v>18</v>
      </c>
      <c r="U44" s="32">
        <f t="shared" ref="U44:AJ44" si="62">T44+1</f>
        <v>19</v>
      </c>
      <c r="V44" s="32">
        <f t="shared" si="62"/>
        <v>20</v>
      </c>
      <c r="W44" s="32">
        <f t="shared" si="62"/>
        <v>21</v>
      </c>
      <c r="X44" s="32">
        <f t="shared" si="62"/>
        <v>22</v>
      </c>
      <c r="Y44" s="32">
        <f t="shared" si="62"/>
        <v>23</v>
      </c>
      <c r="Z44" s="32">
        <f t="shared" si="62"/>
        <v>24</v>
      </c>
      <c r="AA44" s="32">
        <f t="shared" si="62"/>
        <v>25</v>
      </c>
      <c r="AB44" s="32">
        <f t="shared" si="62"/>
        <v>26</v>
      </c>
      <c r="AC44" s="32">
        <f t="shared" si="62"/>
        <v>27</v>
      </c>
      <c r="AD44" s="32">
        <f t="shared" si="62"/>
        <v>28</v>
      </c>
      <c r="AE44" s="32">
        <f t="shared" si="62"/>
        <v>29</v>
      </c>
      <c r="AF44" s="32">
        <f t="shared" si="62"/>
        <v>30</v>
      </c>
      <c r="AG44" s="32">
        <f t="shared" si="62"/>
        <v>31</v>
      </c>
      <c r="AH44" s="32">
        <f t="shared" si="62"/>
        <v>32</v>
      </c>
      <c r="AI44" s="32">
        <f t="shared" si="62"/>
        <v>33</v>
      </c>
      <c r="AJ44" s="32">
        <f t="shared" si="62"/>
        <v>34</v>
      </c>
      <c r="AK44" s="32">
        <f t="shared" ref="AK44:AZ44" si="63">AJ44+1</f>
        <v>35</v>
      </c>
      <c r="AL44" s="32">
        <f t="shared" si="63"/>
        <v>36</v>
      </c>
      <c r="AM44" s="32">
        <f t="shared" si="63"/>
        <v>37</v>
      </c>
      <c r="AN44" s="32">
        <f t="shared" si="63"/>
        <v>38</v>
      </c>
      <c r="AO44" s="32">
        <f t="shared" si="63"/>
        <v>39</v>
      </c>
      <c r="AP44" s="32">
        <f t="shared" si="63"/>
        <v>40</v>
      </c>
      <c r="AQ44" s="32">
        <f t="shared" si="63"/>
        <v>41</v>
      </c>
      <c r="AR44" s="32">
        <f t="shared" si="63"/>
        <v>42</v>
      </c>
      <c r="AS44" s="32">
        <f t="shared" si="63"/>
        <v>43</v>
      </c>
      <c r="AT44" s="32">
        <f t="shared" si="63"/>
        <v>44</v>
      </c>
      <c r="AU44" s="32">
        <f t="shared" si="63"/>
        <v>45</v>
      </c>
      <c r="AV44" s="32">
        <f t="shared" si="63"/>
        <v>46</v>
      </c>
      <c r="AW44" s="32">
        <f t="shared" si="63"/>
        <v>47</v>
      </c>
      <c r="AX44" s="32">
        <f t="shared" si="63"/>
        <v>48</v>
      </c>
      <c r="AY44" s="32">
        <f t="shared" si="63"/>
        <v>49</v>
      </c>
      <c r="AZ44" s="32">
        <f t="shared" si="63"/>
        <v>50</v>
      </c>
      <c r="BA44" s="32">
        <f t="shared" ref="BA44:BP44" si="64">AZ44+1</f>
        <v>51</v>
      </c>
      <c r="BB44" s="32">
        <f t="shared" si="64"/>
        <v>52</v>
      </c>
      <c r="BC44" s="32">
        <f t="shared" si="64"/>
        <v>53</v>
      </c>
      <c r="BD44" s="32">
        <f t="shared" si="64"/>
        <v>54</v>
      </c>
      <c r="BE44" s="32">
        <f t="shared" si="64"/>
        <v>55</v>
      </c>
      <c r="BF44" s="32">
        <f t="shared" si="64"/>
        <v>56</v>
      </c>
      <c r="BG44" s="32">
        <f t="shared" si="64"/>
        <v>57</v>
      </c>
      <c r="BH44" s="32">
        <f t="shared" si="64"/>
        <v>58</v>
      </c>
      <c r="BI44" s="32">
        <f t="shared" si="64"/>
        <v>59</v>
      </c>
      <c r="BJ44" s="32">
        <f t="shared" si="64"/>
        <v>60</v>
      </c>
      <c r="BK44" s="32">
        <f t="shared" si="64"/>
        <v>61</v>
      </c>
      <c r="BL44" s="32">
        <f t="shared" si="64"/>
        <v>62</v>
      </c>
      <c r="BM44" s="32">
        <f t="shared" si="64"/>
        <v>63</v>
      </c>
      <c r="BN44" s="32">
        <f t="shared" si="64"/>
        <v>64</v>
      </c>
      <c r="BO44" s="32">
        <f t="shared" si="64"/>
        <v>65</v>
      </c>
      <c r="BP44" s="32">
        <f t="shared" si="64"/>
        <v>66</v>
      </c>
      <c r="BQ44" s="32">
        <f t="shared" ref="BQ44:BV44" si="65">BP44+1</f>
        <v>67</v>
      </c>
      <c r="BR44" s="32">
        <f t="shared" si="65"/>
        <v>68</v>
      </c>
      <c r="BS44" s="32">
        <f t="shared" si="65"/>
        <v>69</v>
      </c>
      <c r="BT44" s="32">
        <f t="shared" si="65"/>
        <v>70</v>
      </c>
      <c r="BU44" s="32">
        <f t="shared" si="65"/>
        <v>71</v>
      </c>
      <c r="BV44" s="32">
        <f t="shared" si="65"/>
        <v>72</v>
      </c>
      <c r="BW44" s="32"/>
      <c r="BX44" s="32"/>
      <c r="BY44" s="32"/>
    </row>
    <row r="45" spans="2:111" s="24" customFormat="1" x14ac:dyDescent="0.2">
      <c r="B45" s="85" t="s">
        <v>50</v>
      </c>
      <c r="C45" s="32">
        <f>F$23</f>
        <v>0</v>
      </c>
      <c r="D45" s="32">
        <f t="shared" ref="D45:AI45" si="66">C45</f>
        <v>0</v>
      </c>
      <c r="E45" s="32">
        <f>D45</f>
        <v>0</v>
      </c>
      <c r="F45" s="32">
        <f t="shared" si="66"/>
        <v>0</v>
      </c>
      <c r="G45" s="32">
        <f t="shared" si="66"/>
        <v>0</v>
      </c>
      <c r="H45" s="32">
        <f t="shared" si="66"/>
        <v>0</v>
      </c>
      <c r="I45" s="32">
        <f t="shared" si="66"/>
        <v>0</v>
      </c>
      <c r="J45" s="32">
        <f t="shared" si="66"/>
        <v>0</v>
      </c>
      <c r="K45" s="32">
        <f t="shared" si="66"/>
        <v>0</v>
      </c>
      <c r="L45" s="32">
        <f t="shared" si="66"/>
        <v>0</v>
      </c>
      <c r="M45" s="32">
        <f t="shared" si="66"/>
        <v>0</v>
      </c>
      <c r="N45" s="32">
        <f t="shared" si="66"/>
        <v>0</v>
      </c>
      <c r="O45" s="32">
        <f t="shared" si="66"/>
        <v>0</v>
      </c>
      <c r="P45" s="32">
        <f t="shared" si="66"/>
        <v>0</v>
      </c>
      <c r="Q45" s="32">
        <f t="shared" si="66"/>
        <v>0</v>
      </c>
      <c r="R45" s="32">
        <f t="shared" si="66"/>
        <v>0</v>
      </c>
      <c r="S45" s="32">
        <f t="shared" si="66"/>
        <v>0</v>
      </c>
      <c r="T45" s="32">
        <f t="shared" si="66"/>
        <v>0</v>
      </c>
      <c r="U45" s="32">
        <f t="shared" si="66"/>
        <v>0</v>
      </c>
      <c r="V45" s="32">
        <f t="shared" si="66"/>
        <v>0</v>
      </c>
      <c r="W45" s="32">
        <f t="shared" si="66"/>
        <v>0</v>
      </c>
      <c r="X45" s="32">
        <f t="shared" si="66"/>
        <v>0</v>
      </c>
      <c r="Y45" s="32">
        <f t="shared" si="66"/>
        <v>0</v>
      </c>
      <c r="Z45" s="32">
        <f t="shared" si="66"/>
        <v>0</v>
      </c>
      <c r="AA45" s="32">
        <f t="shared" si="66"/>
        <v>0</v>
      </c>
      <c r="AB45" s="32">
        <f t="shared" si="66"/>
        <v>0</v>
      </c>
      <c r="AC45" s="32">
        <f t="shared" si="66"/>
        <v>0</v>
      </c>
      <c r="AD45" s="32">
        <f t="shared" si="66"/>
        <v>0</v>
      </c>
      <c r="AE45" s="32">
        <f t="shared" si="66"/>
        <v>0</v>
      </c>
      <c r="AF45" s="32">
        <f t="shared" si="66"/>
        <v>0</v>
      </c>
      <c r="AG45" s="32">
        <f t="shared" si="66"/>
        <v>0</v>
      </c>
      <c r="AH45" s="32">
        <f t="shared" si="66"/>
        <v>0</v>
      </c>
      <c r="AI45" s="32">
        <f t="shared" si="66"/>
        <v>0</v>
      </c>
      <c r="AJ45" s="32">
        <f t="shared" ref="AJ45:BO45" si="67">AI45</f>
        <v>0</v>
      </c>
      <c r="AK45" s="32">
        <f t="shared" si="67"/>
        <v>0</v>
      </c>
      <c r="AL45" s="32">
        <f t="shared" si="67"/>
        <v>0</v>
      </c>
      <c r="AM45" s="32">
        <f t="shared" si="67"/>
        <v>0</v>
      </c>
      <c r="AN45" s="32">
        <f t="shared" si="67"/>
        <v>0</v>
      </c>
      <c r="AO45" s="32">
        <f t="shared" si="67"/>
        <v>0</v>
      </c>
      <c r="AP45" s="32">
        <f t="shared" si="67"/>
        <v>0</v>
      </c>
      <c r="AQ45" s="32">
        <f t="shared" si="67"/>
        <v>0</v>
      </c>
      <c r="AR45" s="32">
        <f t="shared" si="67"/>
        <v>0</v>
      </c>
      <c r="AS45" s="32">
        <f t="shared" si="67"/>
        <v>0</v>
      </c>
      <c r="AT45" s="32">
        <f t="shared" si="67"/>
        <v>0</v>
      </c>
      <c r="AU45" s="32">
        <f t="shared" si="67"/>
        <v>0</v>
      </c>
      <c r="AV45" s="32">
        <f t="shared" si="67"/>
        <v>0</v>
      </c>
      <c r="AW45" s="32">
        <f t="shared" si="67"/>
        <v>0</v>
      </c>
      <c r="AX45" s="32">
        <f t="shared" si="67"/>
        <v>0</v>
      </c>
      <c r="AY45" s="32">
        <f t="shared" si="67"/>
        <v>0</v>
      </c>
      <c r="AZ45" s="32">
        <f t="shared" si="67"/>
        <v>0</v>
      </c>
      <c r="BA45" s="32">
        <f t="shared" si="67"/>
        <v>0</v>
      </c>
      <c r="BB45" s="32">
        <f t="shared" si="67"/>
        <v>0</v>
      </c>
      <c r="BC45" s="32">
        <f t="shared" si="67"/>
        <v>0</v>
      </c>
      <c r="BD45" s="32">
        <f t="shared" si="67"/>
        <v>0</v>
      </c>
      <c r="BE45" s="32">
        <f t="shared" si="67"/>
        <v>0</v>
      </c>
      <c r="BF45" s="32">
        <f t="shared" si="67"/>
        <v>0</v>
      </c>
      <c r="BG45" s="32">
        <f t="shared" si="67"/>
        <v>0</v>
      </c>
      <c r="BH45" s="32">
        <f t="shared" si="67"/>
        <v>0</v>
      </c>
      <c r="BI45" s="32">
        <f t="shared" si="67"/>
        <v>0</v>
      </c>
      <c r="BJ45" s="32">
        <f t="shared" si="67"/>
        <v>0</v>
      </c>
      <c r="BK45" s="32">
        <f t="shared" si="67"/>
        <v>0</v>
      </c>
      <c r="BL45" s="32">
        <f t="shared" si="67"/>
        <v>0</v>
      </c>
      <c r="BM45" s="32">
        <f t="shared" si="67"/>
        <v>0</v>
      </c>
      <c r="BN45" s="32">
        <f t="shared" si="67"/>
        <v>0</v>
      </c>
      <c r="BO45" s="32">
        <f t="shared" si="67"/>
        <v>0</v>
      </c>
      <c r="BP45" s="32">
        <f t="shared" ref="BP45:BV45" si="68">BO45</f>
        <v>0</v>
      </c>
      <c r="BQ45" s="32">
        <f t="shared" si="68"/>
        <v>0</v>
      </c>
      <c r="BR45" s="32">
        <f t="shared" si="68"/>
        <v>0</v>
      </c>
      <c r="BS45" s="32">
        <f t="shared" si="68"/>
        <v>0</v>
      </c>
      <c r="BT45" s="32">
        <f t="shared" si="68"/>
        <v>0</v>
      </c>
      <c r="BU45" s="32">
        <f t="shared" si="68"/>
        <v>0</v>
      </c>
      <c r="BV45" s="32">
        <f t="shared" si="68"/>
        <v>0</v>
      </c>
      <c r="BW45" s="32"/>
      <c r="BX45" s="32"/>
      <c r="BY45" s="32"/>
    </row>
    <row r="46" spans="2:111" s="24" customFormat="1" x14ac:dyDescent="0.2">
      <c r="B46" s="85" t="s">
        <v>52</v>
      </c>
      <c r="C46" s="53">
        <f>C45-C47</f>
        <v>0</v>
      </c>
      <c r="D46" s="53">
        <f>D45-D47</f>
        <v>0</v>
      </c>
      <c r="E46" s="53">
        <f t="shared" ref="E46:T46" si="69">E45-E47</f>
        <v>0</v>
      </c>
      <c r="F46" s="53">
        <f t="shared" si="69"/>
        <v>0</v>
      </c>
      <c r="G46" s="53">
        <f t="shared" si="69"/>
        <v>0</v>
      </c>
      <c r="H46" s="53">
        <f t="shared" si="69"/>
        <v>0</v>
      </c>
      <c r="I46" s="53">
        <f t="shared" si="69"/>
        <v>0</v>
      </c>
      <c r="J46" s="53">
        <f t="shared" si="69"/>
        <v>0</v>
      </c>
      <c r="K46" s="53">
        <f t="shared" si="69"/>
        <v>0</v>
      </c>
      <c r="L46" s="53">
        <f t="shared" si="69"/>
        <v>0</v>
      </c>
      <c r="M46" s="53">
        <f t="shared" si="69"/>
        <v>0</v>
      </c>
      <c r="N46" s="53">
        <f t="shared" si="69"/>
        <v>0</v>
      </c>
      <c r="O46" s="53">
        <f t="shared" si="69"/>
        <v>0</v>
      </c>
      <c r="P46" s="53">
        <f t="shared" si="69"/>
        <v>0</v>
      </c>
      <c r="Q46" s="53">
        <f t="shared" si="69"/>
        <v>0</v>
      </c>
      <c r="R46" s="53">
        <f t="shared" si="69"/>
        <v>0</v>
      </c>
      <c r="S46" s="53">
        <f t="shared" si="69"/>
        <v>0</v>
      </c>
      <c r="T46" s="53">
        <f t="shared" si="69"/>
        <v>0</v>
      </c>
      <c r="U46" s="53">
        <f t="shared" ref="U46:AJ46" si="70">U45-U47</f>
        <v>0</v>
      </c>
      <c r="V46" s="53">
        <f t="shared" si="70"/>
        <v>0</v>
      </c>
      <c r="W46" s="53">
        <f t="shared" si="70"/>
        <v>0</v>
      </c>
      <c r="X46" s="53">
        <f t="shared" si="70"/>
        <v>0</v>
      </c>
      <c r="Y46" s="53">
        <f t="shared" si="70"/>
        <v>0</v>
      </c>
      <c r="Z46" s="53">
        <f t="shared" si="70"/>
        <v>0</v>
      </c>
      <c r="AA46" s="53">
        <f t="shared" si="70"/>
        <v>0</v>
      </c>
      <c r="AB46" s="53">
        <f t="shared" si="70"/>
        <v>0</v>
      </c>
      <c r="AC46" s="53">
        <f t="shared" si="70"/>
        <v>0</v>
      </c>
      <c r="AD46" s="53">
        <f t="shared" si="70"/>
        <v>0</v>
      </c>
      <c r="AE46" s="53">
        <f t="shared" si="70"/>
        <v>0</v>
      </c>
      <c r="AF46" s="53">
        <f t="shared" si="70"/>
        <v>0</v>
      </c>
      <c r="AG46" s="53">
        <f t="shared" si="70"/>
        <v>0</v>
      </c>
      <c r="AH46" s="53">
        <f t="shared" si="70"/>
        <v>0</v>
      </c>
      <c r="AI46" s="53">
        <f t="shared" si="70"/>
        <v>0</v>
      </c>
      <c r="AJ46" s="53">
        <f t="shared" si="70"/>
        <v>0</v>
      </c>
      <c r="AK46" s="53">
        <f t="shared" ref="AK46:AZ46" si="71">AK45-AK47</f>
        <v>0</v>
      </c>
      <c r="AL46" s="53">
        <f t="shared" si="71"/>
        <v>0</v>
      </c>
      <c r="AM46" s="53">
        <f t="shared" si="71"/>
        <v>0</v>
      </c>
      <c r="AN46" s="53">
        <f t="shared" si="71"/>
        <v>0</v>
      </c>
      <c r="AO46" s="53">
        <f t="shared" si="71"/>
        <v>0</v>
      </c>
      <c r="AP46" s="53">
        <f t="shared" si="71"/>
        <v>0</v>
      </c>
      <c r="AQ46" s="53">
        <f t="shared" si="71"/>
        <v>0</v>
      </c>
      <c r="AR46" s="53">
        <f t="shared" si="71"/>
        <v>0</v>
      </c>
      <c r="AS46" s="53">
        <f t="shared" si="71"/>
        <v>0</v>
      </c>
      <c r="AT46" s="53">
        <f t="shared" si="71"/>
        <v>0</v>
      </c>
      <c r="AU46" s="53">
        <f t="shared" si="71"/>
        <v>0</v>
      </c>
      <c r="AV46" s="53">
        <f t="shared" si="71"/>
        <v>0</v>
      </c>
      <c r="AW46" s="53">
        <f t="shared" si="71"/>
        <v>0</v>
      </c>
      <c r="AX46" s="53">
        <f t="shared" si="71"/>
        <v>0</v>
      </c>
      <c r="AY46" s="53">
        <f t="shared" si="71"/>
        <v>0</v>
      </c>
      <c r="AZ46" s="53">
        <f t="shared" si="71"/>
        <v>0</v>
      </c>
      <c r="BA46" s="53">
        <f t="shared" ref="BA46:BP46" si="72">BA45-BA47</f>
        <v>0</v>
      </c>
      <c r="BB46" s="53">
        <f t="shared" si="72"/>
        <v>0</v>
      </c>
      <c r="BC46" s="53">
        <f t="shared" si="72"/>
        <v>0</v>
      </c>
      <c r="BD46" s="53">
        <f t="shared" si="72"/>
        <v>0</v>
      </c>
      <c r="BE46" s="53">
        <f t="shared" si="72"/>
        <v>0</v>
      </c>
      <c r="BF46" s="53">
        <f t="shared" si="72"/>
        <v>0</v>
      </c>
      <c r="BG46" s="53">
        <f t="shared" si="72"/>
        <v>0</v>
      </c>
      <c r="BH46" s="53">
        <f t="shared" si="72"/>
        <v>0</v>
      </c>
      <c r="BI46" s="53">
        <f t="shared" si="72"/>
        <v>0</v>
      </c>
      <c r="BJ46" s="53">
        <f t="shared" si="72"/>
        <v>0</v>
      </c>
      <c r="BK46" s="53">
        <f t="shared" si="72"/>
        <v>0</v>
      </c>
      <c r="BL46" s="53">
        <f t="shared" si="72"/>
        <v>0</v>
      </c>
      <c r="BM46" s="53">
        <f t="shared" si="72"/>
        <v>0</v>
      </c>
      <c r="BN46" s="53">
        <f t="shared" si="72"/>
        <v>0</v>
      </c>
      <c r="BO46" s="53">
        <f t="shared" si="72"/>
        <v>0</v>
      </c>
      <c r="BP46" s="53">
        <f t="shared" si="72"/>
        <v>0</v>
      </c>
      <c r="BQ46" s="53">
        <f t="shared" ref="BQ46:BV46" si="73">BQ45-BQ47</f>
        <v>0</v>
      </c>
      <c r="BR46" s="53">
        <f t="shared" si="73"/>
        <v>0</v>
      </c>
      <c r="BS46" s="53">
        <f t="shared" si="73"/>
        <v>0</v>
      </c>
      <c r="BT46" s="53">
        <f t="shared" si="73"/>
        <v>0</v>
      </c>
      <c r="BU46" s="53">
        <f t="shared" si="73"/>
        <v>0</v>
      </c>
      <c r="BV46" s="53">
        <f t="shared" si="73"/>
        <v>0</v>
      </c>
      <c r="BW46" s="53"/>
      <c r="BX46" s="53"/>
      <c r="BY46" s="53"/>
    </row>
    <row r="47" spans="2:111" s="24" customFormat="1" x14ac:dyDescent="0.2">
      <c r="B47" s="60" t="s">
        <v>53</v>
      </c>
      <c r="C47" s="32">
        <f>F$20*$F$21/12</f>
        <v>0</v>
      </c>
      <c r="D47" s="32">
        <f>C48*$C$21/12</f>
        <v>0</v>
      </c>
      <c r="E47" s="32">
        <f>D48*$C$21/12</f>
        <v>0</v>
      </c>
      <c r="F47" s="32">
        <f t="shared" ref="F47:T47" si="74">E48*$C$21/12</f>
        <v>0</v>
      </c>
      <c r="G47" s="32">
        <f t="shared" si="74"/>
        <v>0</v>
      </c>
      <c r="H47" s="32">
        <f t="shared" si="74"/>
        <v>0</v>
      </c>
      <c r="I47" s="32">
        <f t="shared" si="74"/>
        <v>0</v>
      </c>
      <c r="J47" s="32">
        <f t="shared" si="74"/>
        <v>0</v>
      </c>
      <c r="K47" s="32">
        <f t="shared" si="74"/>
        <v>0</v>
      </c>
      <c r="L47" s="32">
        <f t="shared" si="74"/>
        <v>0</v>
      </c>
      <c r="M47" s="32">
        <f t="shared" si="74"/>
        <v>0</v>
      </c>
      <c r="N47" s="32">
        <f t="shared" si="74"/>
        <v>0</v>
      </c>
      <c r="O47" s="32">
        <f t="shared" si="74"/>
        <v>0</v>
      </c>
      <c r="P47" s="32">
        <f t="shared" si="74"/>
        <v>0</v>
      </c>
      <c r="Q47" s="32">
        <f t="shared" si="74"/>
        <v>0</v>
      </c>
      <c r="R47" s="32">
        <f t="shared" si="74"/>
        <v>0</v>
      </c>
      <c r="S47" s="32">
        <f t="shared" si="74"/>
        <v>0</v>
      </c>
      <c r="T47" s="32">
        <f t="shared" si="74"/>
        <v>0</v>
      </c>
      <c r="U47" s="32">
        <f t="shared" ref="U47:AJ47" si="75">T48*$C$21/12</f>
        <v>0</v>
      </c>
      <c r="V47" s="32">
        <f t="shared" si="75"/>
        <v>0</v>
      </c>
      <c r="W47" s="32">
        <f t="shared" si="75"/>
        <v>0</v>
      </c>
      <c r="X47" s="32">
        <f t="shared" si="75"/>
        <v>0</v>
      </c>
      <c r="Y47" s="32">
        <f t="shared" si="75"/>
        <v>0</v>
      </c>
      <c r="Z47" s="32">
        <f t="shared" si="75"/>
        <v>0</v>
      </c>
      <c r="AA47" s="32">
        <f t="shared" si="75"/>
        <v>0</v>
      </c>
      <c r="AB47" s="32">
        <f t="shared" si="75"/>
        <v>0</v>
      </c>
      <c r="AC47" s="32">
        <f t="shared" si="75"/>
        <v>0</v>
      </c>
      <c r="AD47" s="32">
        <f t="shared" si="75"/>
        <v>0</v>
      </c>
      <c r="AE47" s="32">
        <f t="shared" si="75"/>
        <v>0</v>
      </c>
      <c r="AF47" s="32">
        <f t="shared" si="75"/>
        <v>0</v>
      </c>
      <c r="AG47" s="32">
        <f t="shared" si="75"/>
        <v>0</v>
      </c>
      <c r="AH47" s="32">
        <f t="shared" si="75"/>
        <v>0</v>
      </c>
      <c r="AI47" s="32">
        <f t="shared" si="75"/>
        <v>0</v>
      </c>
      <c r="AJ47" s="32">
        <f t="shared" si="75"/>
        <v>0</v>
      </c>
      <c r="AK47" s="32">
        <f t="shared" ref="AK47:AZ47" si="76">AJ48*$C$21/12</f>
        <v>0</v>
      </c>
      <c r="AL47" s="32">
        <f t="shared" si="76"/>
        <v>0</v>
      </c>
      <c r="AM47" s="32">
        <f t="shared" si="76"/>
        <v>0</v>
      </c>
      <c r="AN47" s="32">
        <f t="shared" si="76"/>
        <v>0</v>
      </c>
      <c r="AO47" s="32">
        <f t="shared" si="76"/>
        <v>0</v>
      </c>
      <c r="AP47" s="32">
        <f t="shared" si="76"/>
        <v>0</v>
      </c>
      <c r="AQ47" s="32">
        <f t="shared" si="76"/>
        <v>0</v>
      </c>
      <c r="AR47" s="32">
        <f t="shared" si="76"/>
        <v>0</v>
      </c>
      <c r="AS47" s="32">
        <f t="shared" si="76"/>
        <v>0</v>
      </c>
      <c r="AT47" s="32">
        <f t="shared" si="76"/>
        <v>0</v>
      </c>
      <c r="AU47" s="32">
        <f t="shared" si="76"/>
        <v>0</v>
      </c>
      <c r="AV47" s="32">
        <f t="shared" si="76"/>
        <v>0</v>
      </c>
      <c r="AW47" s="32">
        <f t="shared" si="76"/>
        <v>0</v>
      </c>
      <c r="AX47" s="32">
        <f t="shared" si="76"/>
        <v>0</v>
      </c>
      <c r="AY47" s="32">
        <f t="shared" si="76"/>
        <v>0</v>
      </c>
      <c r="AZ47" s="32">
        <f t="shared" si="76"/>
        <v>0</v>
      </c>
      <c r="BA47" s="32">
        <f t="shared" ref="BA47:BP47" si="77">AZ48*$C$21/12</f>
        <v>0</v>
      </c>
      <c r="BB47" s="32">
        <f t="shared" si="77"/>
        <v>0</v>
      </c>
      <c r="BC47" s="32">
        <f t="shared" si="77"/>
        <v>0</v>
      </c>
      <c r="BD47" s="32">
        <f t="shared" si="77"/>
        <v>0</v>
      </c>
      <c r="BE47" s="32">
        <f t="shared" si="77"/>
        <v>0</v>
      </c>
      <c r="BF47" s="32">
        <f t="shared" si="77"/>
        <v>0</v>
      </c>
      <c r="BG47" s="32">
        <f t="shared" si="77"/>
        <v>0</v>
      </c>
      <c r="BH47" s="32">
        <f t="shared" si="77"/>
        <v>0</v>
      </c>
      <c r="BI47" s="32">
        <f t="shared" si="77"/>
        <v>0</v>
      </c>
      <c r="BJ47" s="32">
        <f t="shared" si="77"/>
        <v>0</v>
      </c>
      <c r="BK47" s="32">
        <f t="shared" si="77"/>
        <v>0</v>
      </c>
      <c r="BL47" s="32">
        <f t="shared" si="77"/>
        <v>0</v>
      </c>
      <c r="BM47" s="32">
        <f t="shared" si="77"/>
        <v>0</v>
      </c>
      <c r="BN47" s="32">
        <f t="shared" si="77"/>
        <v>0</v>
      </c>
      <c r="BO47" s="32">
        <f t="shared" si="77"/>
        <v>0</v>
      </c>
      <c r="BP47" s="32">
        <f t="shared" si="77"/>
        <v>0</v>
      </c>
      <c r="BQ47" s="32">
        <f t="shared" ref="BQ47:BV47" si="78">BP48*$C$21/12</f>
        <v>0</v>
      </c>
      <c r="BR47" s="32">
        <f t="shared" si="78"/>
        <v>0</v>
      </c>
      <c r="BS47" s="32">
        <f t="shared" si="78"/>
        <v>0</v>
      </c>
      <c r="BT47" s="32">
        <f t="shared" si="78"/>
        <v>0</v>
      </c>
      <c r="BU47" s="32">
        <f t="shared" si="78"/>
        <v>0</v>
      </c>
      <c r="BV47" s="32">
        <f t="shared" si="78"/>
        <v>0</v>
      </c>
      <c r="BW47" s="32"/>
      <c r="BX47" s="32"/>
      <c r="BY47" s="32"/>
    </row>
    <row r="48" spans="2:111" s="24" customFormat="1" x14ac:dyDescent="0.2">
      <c r="B48" s="60" t="s">
        <v>54</v>
      </c>
      <c r="C48" s="32">
        <f>F20-C45+C47</f>
        <v>0</v>
      </c>
      <c r="D48" s="32">
        <f>C48-D45+D47</f>
        <v>0</v>
      </c>
      <c r="E48" s="32">
        <f>D48-E45+E47</f>
        <v>0</v>
      </c>
      <c r="F48" s="32">
        <f t="shared" ref="F48:T48" si="79">E48-F45+F47</f>
        <v>0</v>
      </c>
      <c r="G48" s="32">
        <f t="shared" si="79"/>
        <v>0</v>
      </c>
      <c r="H48" s="32">
        <f t="shared" si="79"/>
        <v>0</v>
      </c>
      <c r="I48" s="32">
        <f t="shared" si="79"/>
        <v>0</v>
      </c>
      <c r="J48" s="32">
        <f t="shared" si="79"/>
        <v>0</v>
      </c>
      <c r="K48" s="32">
        <f t="shared" si="79"/>
        <v>0</v>
      </c>
      <c r="L48" s="32">
        <f t="shared" si="79"/>
        <v>0</v>
      </c>
      <c r="M48" s="32">
        <f t="shared" si="79"/>
        <v>0</v>
      </c>
      <c r="N48" s="32">
        <f t="shared" si="79"/>
        <v>0</v>
      </c>
      <c r="O48" s="32">
        <f t="shared" si="79"/>
        <v>0</v>
      </c>
      <c r="P48" s="32">
        <f t="shared" si="79"/>
        <v>0</v>
      </c>
      <c r="Q48" s="32">
        <f t="shared" si="79"/>
        <v>0</v>
      </c>
      <c r="R48" s="32">
        <f t="shared" si="79"/>
        <v>0</v>
      </c>
      <c r="S48" s="32">
        <f t="shared" si="79"/>
        <v>0</v>
      </c>
      <c r="T48" s="32">
        <f t="shared" si="79"/>
        <v>0</v>
      </c>
      <c r="U48" s="32">
        <f t="shared" ref="U48:AJ48" si="80">T48-U45+U47</f>
        <v>0</v>
      </c>
      <c r="V48" s="32">
        <f t="shared" si="80"/>
        <v>0</v>
      </c>
      <c r="W48" s="32">
        <f t="shared" si="80"/>
        <v>0</v>
      </c>
      <c r="X48" s="32">
        <f t="shared" si="80"/>
        <v>0</v>
      </c>
      <c r="Y48" s="32">
        <f t="shared" si="80"/>
        <v>0</v>
      </c>
      <c r="Z48" s="32">
        <f t="shared" si="80"/>
        <v>0</v>
      </c>
      <c r="AA48" s="32">
        <f t="shared" si="80"/>
        <v>0</v>
      </c>
      <c r="AB48" s="32">
        <f t="shared" si="80"/>
        <v>0</v>
      </c>
      <c r="AC48" s="32">
        <f t="shared" si="80"/>
        <v>0</v>
      </c>
      <c r="AD48" s="32">
        <f t="shared" si="80"/>
        <v>0</v>
      </c>
      <c r="AE48" s="32">
        <f t="shared" si="80"/>
        <v>0</v>
      </c>
      <c r="AF48" s="32">
        <f t="shared" si="80"/>
        <v>0</v>
      </c>
      <c r="AG48" s="32">
        <f t="shared" si="80"/>
        <v>0</v>
      </c>
      <c r="AH48" s="32">
        <f t="shared" si="80"/>
        <v>0</v>
      </c>
      <c r="AI48" s="32">
        <f t="shared" si="80"/>
        <v>0</v>
      </c>
      <c r="AJ48" s="32">
        <f t="shared" si="80"/>
        <v>0</v>
      </c>
      <c r="AK48" s="32">
        <f t="shared" ref="AK48:AZ48" si="81">AJ48-AK45+AK47</f>
        <v>0</v>
      </c>
      <c r="AL48" s="32">
        <f t="shared" si="81"/>
        <v>0</v>
      </c>
      <c r="AM48" s="32">
        <f t="shared" si="81"/>
        <v>0</v>
      </c>
      <c r="AN48" s="32">
        <f t="shared" si="81"/>
        <v>0</v>
      </c>
      <c r="AO48" s="32">
        <f t="shared" si="81"/>
        <v>0</v>
      </c>
      <c r="AP48" s="32">
        <f t="shared" si="81"/>
        <v>0</v>
      </c>
      <c r="AQ48" s="32">
        <f t="shared" si="81"/>
        <v>0</v>
      </c>
      <c r="AR48" s="32">
        <f t="shared" si="81"/>
        <v>0</v>
      </c>
      <c r="AS48" s="32">
        <f t="shared" si="81"/>
        <v>0</v>
      </c>
      <c r="AT48" s="32">
        <f t="shared" si="81"/>
        <v>0</v>
      </c>
      <c r="AU48" s="32">
        <f t="shared" si="81"/>
        <v>0</v>
      </c>
      <c r="AV48" s="32">
        <f t="shared" si="81"/>
        <v>0</v>
      </c>
      <c r="AW48" s="32">
        <f t="shared" si="81"/>
        <v>0</v>
      </c>
      <c r="AX48" s="32">
        <f t="shared" si="81"/>
        <v>0</v>
      </c>
      <c r="AY48" s="32">
        <f t="shared" si="81"/>
        <v>0</v>
      </c>
      <c r="AZ48" s="32">
        <f t="shared" si="81"/>
        <v>0</v>
      </c>
      <c r="BA48" s="32">
        <f t="shared" ref="BA48:BP48" si="82">AZ48-BA45+BA47</f>
        <v>0</v>
      </c>
      <c r="BB48" s="32">
        <f t="shared" si="82"/>
        <v>0</v>
      </c>
      <c r="BC48" s="32">
        <f t="shared" si="82"/>
        <v>0</v>
      </c>
      <c r="BD48" s="32">
        <f t="shared" si="82"/>
        <v>0</v>
      </c>
      <c r="BE48" s="32">
        <f t="shared" si="82"/>
        <v>0</v>
      </c>
      <c r="BF48" s="32">
        <f t="shared" si="82"/>
        <v>0</v>
      </c>
      <c r="BG48" s="32">
        <f t="shared" si="82"/>
        <v>0</v>
      </c>
      <c r="BH48" s="32">
        <f t="shared" si="82"/>
        <v>0</v>
      </c>
      <c r="BI48" s="32">
        <f t="shared" si="82"/>
        <v>0</v>
      </c>
      <c r="BJ48" s="32">
        <f t="shared" si="82"/>
        <v>0</v>
      </c>
      <c r="BK48" s="32">
        <f t="shared" si="82"/>
        <v>0</v>
      </c>
      <c r="BL48" s="32">
        <f t="shared" si="82"/>
        <v>0</v>
      </c>
      <c r="BM48" s="32">
        <f t="shared" si="82"/>
        <v>0</v>
      </c>
      <c r="BN48" s="32">
        <f t="shared" si="82"/>
        <v>0</v>
      </c>
      <c r="BO48" s="32">
        <f t="shared" si="82"/>
        <v>0</v>
      </c>
      <c r="BP48" s="32">
        <f t="shared" si="82"/>
        <v>0</v>
      </c>
      <c r="BQ48" s="32">
        <f t="shared" ref="BQ48:BV48" si="83">BP48-BQ45+BQ47</f>
        <v>0</v>
      </c>
      <c r="BR48" s="32">
        <f t="shared" si="83"/>
        <v>0</v>
      </c>
      <c r="BS48" s="32">
        <f t="shared" si="83"/>
        <v>0</v>
      </c>
      <c r="BT48" s="32">
        <f t="shared" si="83"/>
        <v>0</v>
      </c>
      <c r="BU48" s="32">
        <f t="shared" si="83"/>
        <v>0</v>
      </c>
      <c r="BV48" s="32">
        <f t="shared" si="83"/>
        <v>0</v>
      </c>
      <c r="BW48" s="32"/>
      <c r="BX48" s="32"/>
      <c r="BY48" s="32"/>
    </row>
    <row r="49" spans="2:24" s="24" customFormat="1" x14ac:dyDescent="0.2">
      <c r="C49" s="32"/>
      <c r="D49" s="32"/>
    </row>
    <row r="50" spans="2:24" s="47" customFormat="1" x14ac:dyDescent="0.2">
      <c r="C50" s="45" t="s">
        <v>0</v>
      </c>
      <c r="D50" s="45" t="s">
        <v>0</v>
      </c>
      <c r="E50" s="45" t="s">
        <v>0</v>
      </c>
      <c r="F50" s="45" t="s">
        <v>0</v>
      </c>
      <c r="G50" s="45" t="s">
        <v>1</v>
      </c>
      <c r="H50" s="45" t="s">
        <v>1</v>
      </c>
      <c r="I50" s="45" t="s">
        <v>1</v>
      </c>
      <c r="J50" s="45" t="s">
        <v>1</v>
      </c>
      <c r="K50" s="45" t="s">
        <v>2</v>
      </c>
      <c r="L50" s="45" t="s">
        <v>2</v>
      </c>
      <c r="M50" s="45" t="s">
        <v>2</v>
      </c>
      <c r="N50" s="45" t="s">
        <v>2</v>
      </c>
      <c r="O50" s="45" t="s">
        <v>3</v>
      </c>
      <c r="P50" s="45" t="s">
        <v>3</v>
      </c>
      <c r="Q50" s="45" t="s">
        <v>3</v>
      </c>
      <c r="R50" s="45" t="s">
        <v>3</v>
      </c>
      <c r="S50" s="45" t="s">
        <v>4</v>
      </c>
      <c r="T50" s="45" t="s">
        <v>4</v>
      </c>
      <c r="U50" s="45" t="s">
        <v>4</v>
      </c>
      <c r="V50" s="45" t="s">
        <v>4</v>
      </c>
      <c r="W50" s="45" t="s">
        <v>55</v>
      </c>
    </row>
    <row r="51" spans="2:24" s="47" customFormat="1" x14ac:dyDescent="0.2">
      <c r="C51" s="178" t="s">
        <v>5</v>
      </c>
      <c r="D51" s="178" t="s">
        <v>6</v>
      </c>
      <c r="E51" s="178" t="s">
        <v>7</v>
      </c>
      <c r="F51" s="178" t="s">
        <v>8</v>
      </c>
      <c r="G51" s="178" t="s">
        <v>5</v>
      </c>
      <c r="H51" s="178" t="s">
        <v>6</v>
      </c>
      <c r="I51" s="178" t="s">
        <v>7</v>
      </c>
      <c r="J51" s="178" t="s">
        <v>8</v>
      </c>
      <c r="K51" s="178" t="s">
        <v>5</v>
      </c>
      <c r="L51" s="178" t="s">
        <v>6</v>
      </c>
      <c r="M51" s="178" t="s">
        <v>7</v>
      </c>
      <c r="N51" s="178" t="s">
        <v>8</v>
      </c>
      <c r="O51" s="178" t="s">
        <v>5</v>
      </c>
      <c r="P51" s="178" t="s">
        <v>6</v>
      </c>
      <c r="Q51" s="178" t="s">
        <v>7</v>
      </c>
      <c r="R51" s="178" t="s">
        <v>8</v>
      </c>
      <c r="S51" s="178" t="s">
        <v>5</v>
      </c>
      <c r="T51" s="178" t="s">
        <v>6</v>
      </c>
      <c r="U51" s="178" t="s">
        <v>7</v>
      </c>
      <c r="V51" s="178" t="s">
        <v>8</v>
      </c>
      <c r="W51" s="178" t="s">
        <v>5</v>
      </c>
    </row>
    <row r="52" spans="2:24" s="24" customFormat="1" ht="11.25" customHeight="1" x14ac:dyDescent="0.2">
      <c r="C52" s="32"/>
      <c r="D52" s="32"/>
    </row>
    <row r="53" spans="2:24" s="24" customFormat="1" x14ac:dyDescent="0.2">
      <c r="B53" s="279" t="s">
        <v>56</v>
      </c>
      <c r="C53" s="51">
        <f>SUM(C28:E28)</f>
        <v>0</v>
      </c>
      <c r="D53" s="219">
        <f>SUM(F28:H28)</f>
        <v>0</v>
      </c>
      <c r="E53" s="53">
        <f>SUM(I28:K28)</f>
        <v>0</v>
      </c>
      <c r="F53" s="53">
        <f>SUM(L28:N28)</f>
        <v>0</v>
      </c>
      <c r="G53" s="230">
        <f>SUM(O28:Q28)</f>
        <v>0</v>
      </c>
      <c r="H53" s="280">
        <f>SUM(R28:T28)</f>
        <v>0</v>
      </c>
      <c r="I53" s="280">
        <f>SUM(U28:W28)</f>
        <v>0</v>
      </c>
      <c r="J53" s="280">
        <f>SUM(X28:Z28)</f>
        <v>0</v>
      </c>
      <c r="K53" s="280">
        <f>SUM(AA28:AC28)</f>
        <v>0</v>
      </c>
      <c r="L53" s="280">
        <f>SUM(AD28:AF28)</f>
        <v>0</v>
      </c>
      <c r="M53" s="280">
        <f>SUM(AG28:AI28)</f>
        <v>0</v>
      </c>
      <c r="N53" s="280">
        <f>SUM(AJ28:AL28)</f>
        <v>0</v>
      </c>
      <c r="O53" s="280">
        <f>SUM(AM28:AO28)</f>
        <v>0</v>
      </c>
      <c r="P53" s="280">
        <f>SUM(AP28:AR28)</f>
        <v>0</v>
      </c>
      <c r="Q53" s="280">
        <f>SUM(AS28:AU28)</f>
        <v>0</v>
      </c>
      <c r="R53" s="280">
        <f>SUM(AV28:AX28)</f>
        <v>0</v>
      </c>
      <c r="S53" s="280">
        <f>SUM(AY28:BA28)</f>
        <v>0</v>
      </c>
      <c r="T53" s="280">
        <f>SUM(BB28:BD28)</f>
        <v>0</v>
      </c>
      <c r="U53" s="280">
        <f>SUM(BE28:BG28)</f>
        <v>0</v>
      </c>
      <c r="V53" s="280">
        <f>SUM(BH28:BJ28)</f>
        <v>0</v>
      </c>
      <c r="W53" s="280"/>
      <c r="X53" s="31"/>
    </row>
    <row r="54" spans="2:24" s="24" customFormat="1" x14ac:dyDescent="0.2">
      <c r="B54" s="279" t="s">
        <v>57</v>
      </c>
      <c r="E54" s="51">
        <f>SUM(C34:E34)</f>
        <v>0</v>
      </c>
      <c r="F54" s="219">
        <f>SUM(F34:H34)</f>
        <v>0</v>
      </c>
      <c r="G54" s="53">
        <f>SUM(I34:K34)</f>
        <v>0</v>
      </c>
      <c r="H54" s="53">
        <f>SUM(L34:N34)</f>
        <v>0</v>
      </c>
      <c r="I54" s="230">
        <f>SUM(O34:Q34)</f>
        <v>0</v>
      </c>
      <c r="J54" s="280">
        <f>SUM(R34:T34)</f>
        <v>0</v>
      </c>
      <c r="K54" s="280">
        <f>SUM(U34:W34)</f>
        <v>0</v>
      </c>
      <c r="L54" s="280">
        <f>SUM(X34:Z34)</f>
        <v>0</v>
      </c>
      <c r="M54" s="280">
        <f>SUM(AA34:AC34)</f>
        <v>0</v>
      </c>
      <c r="N54" s="280">
        <f>SUM(AD34:AF34)</f>
        <v>0</v>
      </c>
      <c r="O54" s="280">
        <f>SUM(AE34:AG34)</f>
        <v>0</v>
      </c>
      <c r="P54" s="280">
        <f>SUM(AH34:AJ34)</f>
        <v>0</v>
      </c>
      <c r="Q54" s="280">
        <f>SUM(AK34:AM34)</f>
        <v>0</v>
      </c>
      <c r="R54" s="280">
        <f t="shared" ref="R54:W54" si="84">SUM(AN34:AP34)</f>
        <v>0</v>
      </c>
      <c r="S54" s="280">
        <f t="shared" si="84"/>
        <v>0</v>
      </c>
      <c r="T54" s="280">
        <f t="shared" si="84"/>
        <v>0</v>
      </c>
      <c r="U54" s="280">
        <f t="shared" si="84"/>
        <v>0</v>
      </c>
      <c r="V54" s="280">
        <f t="shared" si="84"/>
        <v>0</v>
      </c>
      <c r="W54" s="280">
        <f t="shared" si="84"/>
        <v>0</v>
      </c>
    </row>
    <row r="55" spans="2:24" s="24" customFormat="1" x14ac:dyDescent="0.2">
      <c r="B55" s="60" t="s">
        <v>58</v>
      </c>
      <c r="C55" s="32">
        <f t="shared" ref="C55:S55" si="85">SUM(C53:C54)</f>
        <v>0</v>
      </c>
      <c r="D55" s="32">
        <f t="shared" si="85"/>
        <v>0</v>
      </c>
      <c r="E55" s="32">
        <f>SUM(E53:E54)</f>
        <v>0</v>
      </c>
      <c r="F55" s="32">
        <f t="shared" si="85"/>
        <v>0</v>
      </c>
      <c r="G55" s="32">
        <f t="shared" si="85"/>
        <v>0</v>
      </c>
      <c r="H55" s="32">
        <f t="shared" si="85"/>
        <v>0</v>
      </c>
      <c r="I55" s="32">
        <f t="shared" si="85"/>
        <v>0</v>
      </c>
      <c r="J55" s="32">
        <f t="shared" si="85"/>
        <v>0</v>
      </c>
      <c r="K55" s="32">
        <f t="shared" si="85"/>
        <v>0</v>
      </c>
      <c r="L55" s="32">
        <f t="shared" si="85"/>
        <v>0</v>
      </c>
      <c r="M55" s="32">
        <f t="shared" si="85"/>
        <v>0</v>
      </c>
      <c r="N55" s="32">
        <f t="shared" si="85"/>
        <v>0</v>
      </c>
      <c r="O55" s="32">
        <f t="shared" si="85"/>
        <v>0</v>
      </c>
      <c r="P55" s="32">
        <f t="shared" si="85"/>
        <v>0</v>
      </c>
      <c r="Q55" s="32">
        <f t="shared" si="85"/>
        <v>0</v>
      </c>
      <c r="R55" s="32">
        <f t="shared" si="85"/>
        <v>0</v>
      </c>
      <c r="S55" s="32">
        <f t="shared" si="85"/>
        <v>0</v>
      </c>
      <c r="T55" s="32">
        <f>SUM(T53:T54)</f>
        <v>0</v>
      </c>
      <c r="U55" s="32">
        <f>SUM(U53:U54)</f>
        <v>0</v>
      </c>
      <c r="V55" s="32">
        <f>SUM(V53:V54)</f>
        <v>0</v>
      </c>
      <c r="W55" s="32">
        <f>SUM(W53:W54)</f>
        <v>0</v>
      </c>
      <c r="X55" s="230"/>
    </row>
    <row r="56" spans="2:24" s="24" customFormat="1" x14ac:dyDescent="0.2">
      <c r="C56" s="32"/>
      <c r="D56" s="32"/>
      <c r="E56" s="32"/>
      <c r="F56" s="230"/>
      <c r="I56" s="32"/>
      <c r="J56" s="32"/>
      <c r="K56" s="32"/>
      <c r="L56" s="32"/>
      <c r="M56" s="32"/>
      <c r="N56" s="32"/>
      <c r="O56" s="32"/>
      <c r="P56" s="32"/>
      <c r="Q56" s="32"/>
      <c r="R56" s="32"/>
      <c r="X56" s="230"/>
    </row>
    <row r="57" spans="2:24" s="24" customFormat="1" x14ac:dyDescent="0.2">
      <c r="B57" s="279" t="s">
        <v>59</v>
      </c>
      <c r="C57" s="51">
        <f>SUM(C29:E29)</f>
        <v>0</v>
      </c>
      <c r="D57" s="219">
        <f>SUM(F29:H29)</f>
        <v>0</v>
      </c>
      <c r="E57" s="53">
        <f>SUM(I29:K29)</f>
        <v>0</v>
      </c>
      <c r="F57" s="53">
        <f>SUM(L29:N29)</f>
        <v>0</v>
      </c>
      <c r="G57" s="230">
        <f>SUM(O29:Q29)</f>
        <v>0</v>
      </c>
      <c r="H57" s="280">
        <f>SUM(R29:T29)</f>
        <v>0</v>
      </c>
      <c r="I57" s="280">
        <f>SUM(U29:W29)</f>
        <v>0</v>
      </c>
      <c r="J57" s="280">
        <f>SUM(X29:Z29)</f>
        <v>0</v>
      </c>
      <c r="K57" s="280">
        <f>SUM(AA29:AC29)</f>
        <v>0</v>
      </c>
      <c r="L57" s="280">
        <f>SUM(AD29:AF29)</f>
        <v>0</v>
      </c>
      <c r="M57" s="280">
        <f>SUM(AE29:AG29)</f>
        <v>0</v>
      </c>
      <c r="N57" s="280">
        <f>SUM(AH29:AJ29)</f>
        <v>0</v>
      </c>
      <c r="O57" s="280">
        <f>SUM(AK29:AM29)</f>
        <v>0</v>
      </c>
      <c r="P57" s="280">
        <f>SUM(AN29:AP29)</f>
        <v>0</v>
      </c>
      <c r="Q57" s="280">
        <f>SUM(AQ29:AS29)</f>
        <v>0</v>
      </c>
      <c r="R57" s="280">
        <f t="shared" ref="R57:W57" si="86">SUM(AT29:AV29)</f>
        <v>0</v>
      </c>
      <c r="S57" s="280">
        <f t="shared" si="86"/>
        <v>0</v>
      </c>
      <c r="T57" s="280">
        <f t="shared" si="86"/>
        <v>0</v>
      </c>
      <c r="U57" s="280">
        <f t="shared" si="86"/>
        <v>0</v>
      </c>
      <c r="V57" s="280">
        <f t="shared" si="86"/>
        <v>0</v>
      </c>
      <c r="W57" s="280">
        <f t="shared" si="86"/>
        <v>0</v>
      </c>
      <c r="X57" s="230"/>
    </row>
    <row r="58" spans="2:24" s="24" customFormat="1" x14ac:dyDescent="0.2">
      <c r="B58" s="279" t="s">
        <v>60</v>
      </c>
      <c r="E58" s="51">
        <f>SUM(C35:E35)</f>
        <v>0</v>
      </c>
      <c r="F58" s="219">
        <f>SUM(F35:H35)</f>
        <v>0</v>
      </c>
      <c r="G58" s="53">
        <f>SUM(I35:K35)</f>
        <v>0</v>
      </c>
      <c r="H58" s="53">
        <f>SUM(L35:N35)</f>
        <v>0</v>
      </c>
      <c r="I58" s="230">
        <f>SUM(O35:Q35)</f>
        <v>0</v>
      </c>
      <c r="J58" s="280">
        <f>SUM(R35:T35)</f>
        <v>0</v>
      </c>
      <c r="K58" s="280">
        <f t="shared" ref="K58:Q58" si="87">SUM(S35:U35)</f>
        <v>0</v>
      </c>
      <c r="L58" s="280">
        <f t="shared" si="87"/>
        <v>0</v>
      </c>
      <c r="M58" s="280">
        <f t="shared" si="87"/>
        <v>0</v>
      </c>
      <c r="N58" s="280">
        <f t="shared" si="87"/>
        <v>0</v>
      </c>
      <c r="O58" s="280">
        <f t="shared" si="87"/>
        <v>0</v>
      </c>
      <c r="P58" s="280">
        <f t="shared" si="87"/>
        <v>0</v>
      </c>
      <c r="Q58" s="280">
        <f t="shared" si="87"/>
        <v>0</v>
      </c>
      <c r="R58" s="280">
        <f t="shared" ref="R58:W58" si="88">SUM(Z35:AB35)</f>
        <v>0</v>
      </c>
      <c r="S58" s="280">
        <f t="shared" si="88"/>
        <v>0</v>
      </c>
      <c r="T58" s="280">
        <f t="shared" si="88"/>
        <v>0</v>
      </c>
      <c r="U58" s="280">
        <f t="shared" si="88"/>
        <v>0</v>
      </c>
      <c r="V58" s="280">
        <f t="shared" si="88"/>
        <v>0</v>
      </c>
      <c r="W58" s="280">
        <f t="shared" si="88"/>
        <v>0</v>
      </c>
      <c r="X58" s="230"/>
    </row>
    <row r="59" spans="2:24" s="24" customFormat="1" x14ac:dyDescent="0.2">
      <c r="B59" s="60" t="s">
        <v>61</v>
      </c>
      <c r="C59" s="32">
        <f t="shared" ref="C59:S59" si="89">SUM(C57:C58)</f>
        <v>0</v>
      </c>
      <c r="D59" s="32">
        <f t="shared" si="89"/>
        <v>0</v>
      </c>
      <c r="E59" s="32">
        <f>SUM(E57:E58)</f>
        <v>0</v>
      </c>
      <c r="F59" s="32">
        <f t="shared" si="89"/>
        <v>0</v>
      </c>
      <c r="G59" s="32">
        <f t="shared" si="89"/>
        <v>0</v>
      </c>
      <c r="H59" s="32">
        <f t="shared" si="89"/>
        <v>0</v>
      </c>
      <c r="I59" s="32">
        <f t="shared" si="89"/>
        <v>0</v>
      </c>
      <c r="J59" s="32">
        <f t="shared" si="89"/>
        <v>0</v>
      </c>
      <c r="K59" s="32">
        <f t="shared" si="89"/>
        <v>0</v>
      </c>
      <c r="L59" s="32">
        <f t="shared" si="89"/>
        <v>0</v>
      </c>
      <c r="M59" s="32">
        <f t="shared" si="89"/>
        <v>0</v>
      </c>
      <c r="N59" s="32">
        <f t="shared" si="89"/>
        <v>0</v>
      </c>
      <c r="O59" s="32">
        <f t="shared" si="89"/>
        <v>0</v>
      </c>
      <c r="P59" s="32">
        <f t="shared" si="89"/>
        <v>0</v>
      </c>
      <c r="Q59" s="32">
        <f t="shared" si="89"/>
        <v>0</v>
      </c>
      <c r="R59" s="32">
        <f t="shared" si="89"/>
        <v>0</v>
      </c>
      <c r="S59" s="32">
        <f t="shared" si="89"/>
        <v>0</v>
      </c>
      <c r="T59" s="32">
        <f>SUM(T57:T58)</f>
        <v>0</v>
      </c>
      <c r="U59" s="32">
        <f>SUM(U57:U58)</f>
        <v>0</v>
      </c>
      <c r="V59" s="32">
        <f>SUM(V57:V58)</f>
        <v>0</v>
      </c>
      <c r="W59" s="32">
        <f>SUM(W57:W58)</f>
        <v>0</v>
      </c>
      <c r="X59" s="230"/>
    </row>
    <row r="60" spans="2:24" s="24" customFormat="1" x14ac:dyDescent="0.2">
      <c r="C60" s="32"/>
      <c r="D60" s="32"/>
      <c r="E60" s="32"/>
      <c r="F60" s="230"/>
      <c r="I60" s="32"/>
      <c r="J60" s="32"/>
      <c r="K60" s="32"/>
      <c r="L60" s="230"/>
      <c r="O60" s="32"/>
      <c r="P60" s="32"/>
      <c r="Q60" s="32"/>
      <c r="R60" s="230"/>
      <c r="U60" s="32"/>
      <c r="V60" s="32"/>
      <c r="W60" s="32"/>
      <c r="X60" s="230"/>
    </row>
    <row r="61" spans="2:24" s="24" customFormat="1" x14ac:dyDescent="0.2">
      <c r="C61" s="32"/>
      <c r="D61" s="32"/>
      <c r="E61" s="32"/>
      <c r="F61" s="230"/>
      <c r="I61" s="32"/>
      <c r="J61" s="32"/>
      <c r="K61" s="32"/>
      <c r="L61" s="230"/>
      <c r="O61" s="32"/>
      <c r="P61" s="32"/>
      <c r="Q61" s="32"/>
      <c r="R61" s="230"/>
      <c r="U61" s="32"/>
      <c r="V61" s="32"/>
      <c r="W61" s="32"/>
      <c r="X61" s="230"/>
    </row>
    <row r="62" spans="2:24" s="24" customFormat="1" x14ac:dyDescent="0.2">
      <c r="C62" s="32"/>
      <c r="D62" s="32"/>
      <c r="E62" s="32"/>
      <c r="F62" s="230"/>
      <c r="G62" s="32"/>
      <c r="H62" s="275"/>
      <c r="I62" s="32"/>
      <c r="K62" s="32"/>
      <c r="L62" s="230"/>
      <c r="O62" s="32"/>
      <c r="P62" s="32"/>
      <c r="Q62" s="32"/>
      <c r="R62" s="230"/>
      <c r="U62" s="32"/>
      <c r="V62" s="32"/>
      <c r="W62" s="32"/>
      <c r="X62" s="230"/>
    </row>
    <row r="63" spans="2:24" s="24" customFormat="1" x14ac:dyDescent="0.2">
      <c r="C63" s="32"/>
      <c r="D63" s="32"/>
      <c r="E63" s="32"/>
      <c r="F63" s="230"/>
      <c r="G63" s="32"/>
      <c r="H63" s="275"/>
      <c r="I63" s="32"/>
      <c r="K63" s="32"/>
      <c r="L63" s="230"/>
      <c r="O63" s="32"/>
      <c r="P63" s="32"/>
      <c r="Q63" s="32"/>
      <c r="R63" s="230"/>
      <c r="U63" s="32"/>
      <c r="V63" s="32"/>
      <c r="W63" s="32"/>
      <c r="X63" s="230"/>
    </row>
    <row r="64" spans="2:24" s="24" customFormat="1" x14ac:dyDescent="0.2">
      <c r="C64" s="32"/>
      <c r="D64" s="32"/>
      <c r="E64" s="32"/>
      <c r="F64" s="230"/>
      <c r="G64" s="32"/>
      <c r="H64" s="275"/>
      <c r="I64" s="32"/>
      <c r="K64" s="32"/>
      <c r="L64" s="230"/>
      <c r="O64" s="32"/>
      <c r="P64" s="32"/>
      <c r="Q64" s="32"/>
      <c r="R64" s="230"/>
      <c r="U64" s="32"/>
      <c r="V64" s="32"/>
      <c r="W64" s="32"/>
      <c r="X64" s="230"/>
    </row>
    <row r="65" spans="3:24" s="24" customFormat="1" x14ac:dyDescent="0.2">
      <c r="C65" s="32"/>
      <c r="D65" s="32"/>
      <c r="E65" s="32"/>
      <c r="F65" s="230"/>
      <c r="G65" s="32"/>
      <c r="H65" s="275"/>
      <c r="I65" s="32"/>
      <c r="K65" s="32"/>
      <c r="L65" s="230"/>
      <c r="O65" s="32"/>
      <c r="P65" s="32"/>
      <c r="Q65" s="32"/>
      <c r="R65" s="230"/>
      <c r="U65" s="32"/>
      <c r="V65" s="32"/>
      <c r="W65" s="32"/>
      <c r="X65" s="230"/>
    </row>
    <row r="66" spans="3:24" s="24" customFormat="1" x14ac:dyDescent="0.2">
      <c r="C66" s="32"/>
      <c r="D66" s="32"/>
      <c r="H66" s="32"/>
      <c r="I66" s="32"/>
    </row>
    <row r="67" spans="3:24" s="24" customFormat="1" x14ac:dyDescent="0.2">
      <c r="C67" s="32"/>
      <c r="D67" s="32"/>
    </row>
    <row r="68" spans="3:24" s="24" customFormat="1" x14ac:dyDescent="0.2">
      <c r="C68" s="32"/>
      <c r="D68" s="32"/>
    </row>
    <row r="69" spans="3:24" s="24" customFormat="1" x14ac:dyDescent="0.2">
      <c r="C69" s="32"/>
      <c r="D69" s="32"/>
    </row>
    <row r="70" spans="3:24" s="24" customFormat="1" x14ac:dyDescent="0.2">
      <c r="C70" s="32"/>
      <c r="D70" s="32"/>
      <c r="G70" s="32"/>
      <c r="H70" s="275"/>
      <c r="I70" s="32"/>
    </row>
    <row r="71" spans="3:24" s="24" customFormat="1" x14ac:dyDescent="0.2">
      <c r="G71" s="32"/>
      <c r="H71" s="275"/>
      <c r="I71" s="32"/>
    </row>
    <row r="72" spans="3:24" s="24" customFormat="1" x14ac:dyDescent="0.2">
      <c r="G72" s="32"/>
      <c r="H72" s="275"/>
      <c r="I72" s="32"/>
    </row>
    <row r="73" spans="3:24" s="24" customFormat="1" x14ac:dyDescent="0.2">
      <c r="G73" s="32"/>
      <c r="H73" s="275"/>
      <c r="I73" s="32"/>
    </row>
    <row r="74" spans="3:24" s="24" customFormat="1" x14ac:dyDescent="0.2">
      <c r="H74" s="32"/>
      <c r="I74" s="32"/>
      <c r="J74" s="32"/>
    </row>
    <row r="75" spans="3:24" s="24" customFormat="1" x14ac:dyDescent="0.2"/>
    <row r="76" spans="3:24" s="24" customFormat="1" x14ac:dyDescent="0.2"/>
    <row r="77" spans="3:24" s="24" customFormat="1" x14ac:dyDescent="0.2"/>
    <row r="78" spans="3:24" s="24" customFormat="1" x14ac:dyDescent="0.2"/>
    <row r="79" spans="3:24" s="24" customFormat="1" x14ac:dyDescent="0.2"/>
    <row r="80" spans="3:24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  <row r="227" s="24" customFormat="1" x14ac:dyDescent="0.2"/>
    <row r="228" s="24" customFormat="1" x14ac:dyDescent="0.2"/>
    <row r="229" s="24" customFormat="1" x14ac:dyDescent="0.2"/>
    <row r="230" s="24" customFormat="1" x14ac:dyDescent="0.2"/>
    <row r="231" s="24" customFormat="1" x14ac:dyDescent="0.2"/>
    <row r="232" s="24" customFormat="1" x14ac:dyDescent="0.2"/>
    <row r="233" s="24" customFormat="1" x14ac:dyDescent="0.2"/>
    <row r="234" s="24" customFormat="1" x14ac:dyDescent="0.2"/>
    <row r="235" s="24" customFormat="1" x14ac:dyDescent="0.2"/>
    <row r="236" s="24" customFormat="1" x14ac:dyDescent="0.2"/>
    <row r="237" s="24" customFormat="1" x14ac:dyDescent="0.2"/>
    <row r="238" s="24" customFormat="1" x14ac:dyDescent="0.2"/>
    <row r="239" s="24" customFormat="1" x14ac:dyDescent="0.2"/>
    <row r="240" s="24" customFormat="1" x14ac:dyDescent="0.2"/>
    <row r="241" s="24" customFormat="1" x14ac:dyDescent="0.2"/>
    <row r="242" s="24" customFormat="1" x14ac:dyDescent="0.2"/>
    <row r="243" s="24" customFormat="1" x14ac:dyDescent="0.2"/>
    <row r="244" s="24" customFormat="1" x14ac:dyDescent="0.2"/>
    <row r="245" s="24" customFormat="1" x14ac:dyDescent="0.2"/>
    <row r="246" s="24" customFormat="1" x14ac:dyDescent="0.2"/>
    <row r="247" s="24" customFormat="1" x14ac:dyDescent="0.2"/>
    <row r="248" s="24" customFormat="1" x14ac:dyDescent="0.2"/>
    <row r="249" s="24" customFormat="1" x14ac:dyDescent="0.2"/>
    <row r="250" s="24" customFormat="1" x14ac:dyDescent="0.2"/>
    <row r="251" s="24" customFormat="1" x14ac:dyDescent="0.2"/>
    <row r="252" s="24" customFormat="1" x14ac:dyDescent="0.2"/>
    <row r="253" s="24" customFormat="1" x14ac:dyDescent="0.2"/>
    <row r="254" s="24" customFormat="1" x14ac:dyDescent="0.2"/>
    <row r="255" s="24" customFormat="1" x14ac:dyDescent="0.2"/>
    <row r="256" s="24" customFormat="1" x14ac:dyDescent="0.2"/>
    <row r="257" s="24" customFormat="1" x14ac:dyDescent="0.2"/>
    <row r="258" s="24" customFormat="1" x14ac:dyDescent="0.2"/>
    <row r="259" s="24" customFormat="1" x14ac:dyDescent="0.2"/>
    <row r="260" s="24" customFormat="1" x14ac:dyDescent="0.2"/>
    <row r="261" s="24" customFormat="1" x14ac:dyDescent="0.2"/>
    <row r="262" s="24" customFormat="1" x14ac:dyDescent="0.2"/>
    <row r="263" s="24" customFormat="1" x14ac:dyDescent="0.2"/>
    <row r="264" s="24" customFormat="1" x14ac:dyDescent="0.2"/>
    <row r="265" s="24" customFormat="1" x14ac:dyDescent="0.2"/>
    <row r="266" s="24" customFormat="1" x14ac:dyDescent="0.2"/>
    <row r="267" s="24" customFormat="1" x14ac:dyDescent="0.2"/>
    <row r="268" s="24" customFormat="1" x14ac:dyDescent="0.2"/>
    <row r="269" s="24" customFormat="1" x14ac:dyDescent="0.2"/>
    <row r="270" s="24" customFormat="1" x14ac:dyDescent="0.2"/>
    <row r="271" s="24" customFormat="1" x14ac:dyDescent="0.2"/>
    <row r="272" s="24" customFormat="1" x14ac:dyDescent="0.2"/>
    <row r="273" s="24" customFormat="1" x14ac:dyDescent="0.2"/>
    <row r="274" s="24" customFormat="1" x14ac:dyDescent="0.2"/>
    <row r="275" s="24" customFormat="1" x14ac:dyDescent="0.2"/>
    <row r="276" s="24" customFormat="1" x14ac:dyDescent="0.2"/>
    <row r="277" s="24" customFormat="1" x14ac:dyDescent="0.2"/>
    <row r="278" s="24" customFormat="1" x14ac:dyDescent="0.2"/>
    <row r="279" s="24" customFormat="1" x14ac:dyDescent="0.2"/>
    <row r="280" s="24" customFormat="1" x14ac:dyDescent="0.2"/>
    <row r="281" s="24" customFormat="1" x14ac:dyDescent="0.2"/>
    <row r="282" s="24" customFormat="1" x14ac:dyDescent="0.2"/>
    <row r="283" s="24" customFormat="1" x14ac:dyDescent="0.2"/>
    <row r="284" s="24" customFormat="1" x14ac:dyDescent="0.2"/>
    <row r="285" s="24" customFormat="1" x14ac:dyDescent="0.2"/>
    <row r="286" s="24" customFormat="1" x14ac:dyDescent="0.2"/>
    <row r="287" s="24" customFormat="1" x14ac:dyDescent="0.2"/>
    <row r="288" s="24" customFormat="1" x14ac:dyDescent="0.2"/>
    <row r="289" s="24" customFormat="1" x14ac:dyDescent="0.2"/>
    <row r="290" s="24" customFormat="1" x14ac:dyDescent="0.2"/>
    <row r="291" s="24" customFormat="1" x14ac:dyDescent="0.2"/>
    <row r="292" s="24" customFormat="1" x14ac:dyDescent="0.2"/>
    <row r="293" s="24" customFormat="1" x14ac:dyDescent="0.2"/>
    <row r="294" s="24" customFormat="1" x14ac:dyDescent="0.2"/>
    <row r="295" s="24" customFormat="1" x14ac:dyDescent="0.2"/>
    <row r="296" s="24" customFormat="1" x14ac:dyDescent="0.2"/>
    <row r="297" s="24" customFormat="1" x14ac:dyDescent="0.2"/>
    <row r="298" s="24" customFormat="1" x14ac:dyDescent="0.2"/>
    <row r="299" s="24" customFormat="1" x14ac:dyDescent="0.2"/>
    <row r="300" s="24" customFormat="1" x14ac:dyDescent="0.2"/>
    <row r="301" s="24" customFormat="1" x14ac:dyDescent="0.2"/>
    <row r="302" s="24" customFormat="1" x14ac:dyDescent="0.2"/>
    <row r="303" s="24" customFormat="1" x14ac:dyDescent="0.2"/>
    <row r="304" s="24" customFormat="1" x14ac:dyDescent="0.2"/>
    <row r="305" s="24" customFormat="1" x14ac:dyDescent="0.2"/>
    <row r="306" s="24" customFormat="1" x14ac:dyDescent="0.2"/>
    <row r="307" s="24" customFormat="1" x14ac:dyDescent="0.2"/>
    <row r="308" s="24" customFormat="1" x14ac:dyDescent="0.2"/>
    <row r="309" s="24" customFormat="1" x14ac:dyDescent="0.2"/>
    <row r="310" s="24" customFormat="1" x14ac:dyDescent="0.2"/>
    <row r="311" s="24" customFormat="1" x14ac:dyDescent="0.2"/>
    <row r="312" s="24" customFormat="1" x14ac:dyDescent="0.2"/>
    <row r="313" s="24" customFormat="1" x14ac:dyDescent="0.2"/>
    <row r="314" s="24" customFormat="1" x14ac:dyDescent="0.2"/>
    <row r="315" s="24" customFormat="1" x14ac:dyDescent="0.2"/>
    <row r="316" s="24" customFormat="1" x14ac:dyDescent="0.2"/>
    <row r="317" s="24" customFormat="1" x14ac:dyDescent="0.2"/>
    <row r="318" s="24" customFormat="1" x14ac:dyDescent="0.2"/>
    <row r="319" s="24" customFormat="1" x14ac:dyDescent="0.2"/>
    <row r="320" s="24" customFormat="1" x14ac:dyDescent="0.2"/>
    <row r="321" s="24" customFormat="1" x14ac:dyDescent="0.2"/>
    <row r="322" s="24" customFormat="1" x14ac:dyDescent="0.2"/>
    <row r="323" s="24" customFormat="1" x14ac:dyDescent="0.2"/>
    <row r="324" s="24" customFormat="1" x14ac:dyDescent="0.2"/>
    <row r="325" s="24" customFormat="1" x14ac:dyDescent="0.2"/>
    <row r="326" s="24" customFormat="1" x14ac:dyDescent="0.2"/>
    <row r="327" s="24" customFormat="1" x14ac:dyDescent="0.2"/>
    <row r="328" s="24" customFormat="1" x14ac:dyDescent="0.2"/>
    <row r="329" s="24" customFormat="1" x14ac:dyDescent="0.2"/>
    <row r="330" s="24" customFormat="1" x14ac:dyDescent="0.2"/>
    <row r="331" s="24" customFormat="1" x14ac:dyDescent="0.2"/>
  </sheetData>
  <phoneticPr fontId="0" type="noConversion"/>
  <printOptions gridLines="1" gridLinesSet="0"/>
  <pageMargins left="0.75" right="0.75" top="1" bottom="1" header="0.5" footer="0.5"/>
  <pageSetup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Summary_ProFormas</vt:lpstr>
      <vt:lpstr>SalesForecast</vt:lpstr>
      <vt:lpstr>Operations</vt:lpstr>
      <vt:lpstr>Earnings</vt:lpstr>
      <vt:lpstr>balance-sht</vt:lpstr>
      <vt:lpstr>Cashflow</vt:lpstr>
      <vt:lpstr>Financial_Analysis</vt:lpstr>
      <vt:lpstr>Capital Budget</vt:lpstr>
      <vt:lpstr>Financing</vt:lpstr>
      <vt:lpstr>'Capital Budget'!Print_Area</vt:lpstr>
      <vt:lpstr>Earnings!Print_Area</vt:lpstr>
      <vt:lpstr>Financial_Analysis!Print_Area</vt:lpstr>
      <vt:lpstr>Operations!Print_Area</vt:lpstr>
      <vt:lpstr>'balance-sht'!Print_Titles</vt:lpstr>
      <vt:lpstr>'Capital Budget'!Print_Titles</vt:lpstr>
      <vt:lpstr>Cashflow!Print_Titles</vt:lpstr>
      <vt:lpstr>Earnings!Print_Titles</vt:lpstr>
      <vt:lpstr>Operations!Print_Titles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seth schwartz</cp:lastModifiedBy>
  <cp:lastPrinted>2018-01-04T01:15:41Z</cp:lastPrinted>
  <dcterms:created xsi:type="dcterms:W3CDTF">2003-06-02T00:25:01Z</dcterms:created>
  <dcterms:modified xsi:type="dcterms:W3CDTF">2025-03-12T00:06:38Z</dcterms:modified>
</cp:coreProperties>
</file>