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eth_schwartz\Documents\"/>
    </mc:Choice>
  </mc:AlternateContent>
  <xr:revisionPtr revIDLastSave="0" documentId="13_ncr:1_{8BB8D8CB-C65D-441A-A66D-FF06D252B382}" xr6:coauthVersionLast="47" xr6:coauthVersionMax="47" xr10:uidLastSave="{00000000-0000-0000-0000-000000000000}"/>
  <bookViews>
    <workbookView xWindow="-120" yWindow="-120" windowWidth="20730" windowHeight="11040" tabRatio="599" activeTab="1" xr2:uid="{00000000-000D-0000-FFFF-FFFF00000000}"/>
  </bookViews>
  <sheets>
    <sheet name="Summary_ProFormas" sheetId="17" r:id="rId1"/>
    <sheet name="SalesForecast" sheetId="19" r:id="rId2"/>
    <sheet name="Operations" sheetId="4" r:id="rId3"/>
    <sheet name="Earnings" sheetId="1" r:id="rId4"/>
    <sheet name="balance-sht" sheetId="2" r:id="rId5"/>
    <sheet name="Cashflow" sheetId="3" r:id="rId6"/>
    <sheet name="Financial_Analysis" sheetId="8" r:id="rId7"/>
    <sheet name="Capital Budget" sheetId="5" r:id="rId8"/>
    <sheet name="Financing" sheetId="7" r:id="rId9"/>
  </sheets>
  <externalReferences>
    <externalReference r:id="rId10"/>
    <externalReference r:id="rId11"/>
  </externalReferences>
  <definedNames>
    <definedName name="_xlnm.Print_Area" localSheetId="7">'Capital Budget'!$B$2:$D$9</definedName>
    <definedName name="_xlnm.Print_Area" localSheetId="3">Earnings!$A$1:$AH$49</definedName>
    <definedName name="_xlnm.Print_Area" localSheetId="6">Financial_Analysis!$B$92:$G$196</definedName>
    <definedName name="_xlnm.Print_Area" localSheetId="2">Operations!$B$1:$AM$54</definedName>
    <definedName name="_xlnm.Print_Titles" localSheetId="4">'balance-sht'!$A:$A</definedName>
    <definedName name="_xlnm.Print_Titles" localSheetId="7">'Capital Budget'!$B:$B</definedName>
    <definedName name="_xlnm.Print_Titles" localSheetId="5">Cashflow!$A:$A</definedName>
    <definedName name="_xlnm.Print_Titles" localSheetId="3">Earnings!$A:$A</definedName>
    <definedName name="_xlnm.Print_Titles" localSheetId="2">Operations!$A:$A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4" i="17" l="1"/>
  <c r="F174" i="17"/>
  <c r="G174" i="17"/>
  <c r="B4" i="8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E18" i="5"/>
  <c r="B98" i="17"/>
  <c r="B118" i="17"/>
  <c r="A17" i="1"/>
  <c r="A16" i="1"/>
  <c r="B130" i="17"/>
  <c r="B129" i="17"/>
  <c r="E174" i="17"/>
  <c r="B174" i="17"/>
  <c r="B189" i="17"/>
  <c r="C104" i="17"/>
  <c r="B163" i="17"/>
  <c r="G33" i="8" l="1"/>
  <c r="F33" i="8"/>
  <c r="E33" i="8"/>
  <c r="D33" i="8"/>
  <c r="C33" i="8"/>
  <c r="B16" i="17"/>
  <c r="D14" i="2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A14" i="2"/>
  <c r="A16" i="2"/>
  <c r="B103" i="17" s="1"/>
  <c r="E15" i="5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B157" i="17"/>
  <c r="C8" i="7"/>
  <c r="K150" i="17" s="1"/>
  <c r="B161" i="17"/>
  <c r="L150" i="17"/>
  <c r="B36" i="1"/>
  <c r="A36" i="1"/>
  <c r="B150" i="17" s="1"/>
  <c r="B127" i="17"/>
  <c r="B126" i="17"/>
  <c r="Z9" i="5"/>
  <c r="Y9" i="5"/>
  <c r="X9" i="5"/>
  <c r="W9" i="5"/>
  <c r="A14" i="1"/>
  <c r="A15" i="1"/>
  <c r="A13" i="1"/>
  <c r="B35" i="1"/>
  <c r="A35" i="1"/>
  <c r="B34" i="1"/>
  <c r="A34" i="1"/>
  <c r="B33" i="1"/>
  <c r="A33" i="1"/>
  <c r="B32" i="1"/>
  <c r="A32" i="1"/>
  <c r="C31" i="1"/>
  <c r="A31" i="1"/>
  <c r="B30" i="1"/>
  <c r="A30" i="1"/>
  <c r="A29" i="1"/>
  <c r="B143" i="17" s="1"/>
  <c r="A28" i="1"/>
  <c r="B142" i="17" s="1"/>
  <c r="C163" i="17" l="1"/>
  <c r="E163" i="17"/>
  <c r="D163" i="17"/>
  <c r="C89" i="17"/>
  <c r="Q14" i="2"/>
  <c r="P14" i="2"/>
  <c r="X15" i="5"/>
  <c r="Y15" i="5" s="1"/>
  <c r="Z15" i="5" s="1"/>
  <c r="AA15" i="5" s="1"/>
  <c r="AB15" i="5" s="1"/>
  <c r="AC15" i="5" s="1"/>
  <c r="AD15" i="5" s="1"/>
  <c r="AE15" i="5" s="1"/>
  <c r="AF15" i="5" s="1"/>
  <c r="AG15" i="5" s="1"/>
  <c r="AH15" i="5" s="1"/>
  <c r="AI15" i="5" s="1"/>
  <c r="AJ15" i="5" s="1"/>
  <c r="AK15" i="5" s="1"/>
  <c r="AL15" i="5" s="1"/>
  <c r="AM15" i="5" s="1"/>
  <c r="AN15" i="5" s="1"/>
  <c r="AO15" i="5" s="1"/>
  <c r="AP15" i="5" s="1"/>
  <c r="AQ15" i="5" s="1"/>
  <c r="AR15" i="5" s="1"/>
  <c r="AS15" i="5" s="1"/>
  <c r="AT15" i="5" s="1"/>
  <c r="AU15" i="5" s="1"/>
  <c r="AV15" i="5" s="1"/>
  <c r="AW15" i="5" s="1"/>
  <c r="AX15" i="5" s="1"/>
  <c r="AY15" i="5" s="1"/>
  <c r="AZ15" i="5" s="1"/>
  <c r="BA15" i="5" s="1"/>
  <c r="BB15" i="5" s="1"/>
  <c r="BC15" i="5" s="1"/>
  <c r="BD15" i="5" s="1"/>
  <c r="BE15" i="5" s="1"/>
  <c r="BF15" i="5" s="1"/>
  <c r="BG15" i="5" s="1"/>
  <c r="BH15" i="5" s="1"/>
  <c r="BI15" i="5" s="1"/>
  <c r="BJ15" i="5" s="1"/>
  <c r="BK15" i="5" s="1"/>
  <c r="BL15" i="5" s="1"/>
  <c r="M150" i="17"/>
  <c r="H150" i="17"/>
  <c r="I150" i="17"/>
  <c r="J150" i="17"/>
  <c r="F163" i="17" l="1"/>
  <c r="R14" i="2"/>
  <c r="S14" i="2" s="1"/>
  <c r="T14" i="2" s="1"/>
  <c r="V14" i="2" s="1"/>
  <c r="W14" i="2" s="1"/>
  <c r="X14" i="2" s="1"/>
  <c r="Y14" i="2" s="1"/>
  <c r="AA14" i="2" s="1"/>
  <c r="AB14" i="2" s="1"/>
  <c r="AC14" i="2" s="1"/>
  <c r="AD14" i="2" s="1"/>
  <c r="AF14" i="2" s="1"/>
  <c r="AG14" i="2" s="1"/>
  <c r="AH14" i="2" s="1"/>
  <c r="AI14" i="2" s="1"/>
  <c r="C161" i="17"/>
  <c r="D189" i="17" l="1"/>
  <c r="G163" i="17"/>
  <c r="D161" i="17" l="1"/>
  <c r="E161" i="17" l="1"/>
  <c r="F161" i="17" l="1"/>
  <c r="B193" i="17"/>
  <c r="B190" i="17"/>
  <c r="B173" i="17"/>
  <c r="B185" i="17"/>
  <c r="B186" i="17"/>
  <c r="B187" i="17"/>
  <c r="B160" i="17"/>
  <c r="B162" i="17"/>
  <c r="B117" i="17"/>
  <c r="B119" i="17"/>
  <c r="B120" i="17"/>
  <c r="B121" i="17"/>
  <c r="B122" i="17"/>
  <c r="B6" i="17"/>
  <c r="B8" i="17"/>
  <c r="B9" i="17"/>
  <c r="B10" i="17"/>
  <c r="B11" i="17"/>
  <c r="G161" i="17" l="1"/>
  <c r="B191" i="17"/>
  <c r="B31" i="1"/>
  <c r="B188" i="17"/>
  <c r="B192" i="17"/>
  <c r="B171" i="17"/>
  <c r="B172" i="17"/>
  <c r="B7" i="17"/>
  <c r="B17" i="5"/>
  <c r="B16" i="5"/>
  <c r="BL9" i="5"/>
  <c r="BK9" i="5"/>
  <c r="BJ9" i="5"/>
  <c r="BI9" i="5"/>
  <c r="BH9" i="5"/>
  <c r="BG9" i="5"/>
  <c r="BF9" i="5"/>
  <c r="BE9" i="5"/>
  <c r="BD9" i="5"/>
  <c r="BC9" i="5"/>
  <c r="BA9" i="5"/>
  <c r="AZ9" i="5"/>
  <c r="AY9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BL4" i="5"/>
  <c r="BK4" i="5"/>
  <c r="BJ4" i="5"/>
  <c r="BI4" i="5"/>
  <c r="BH4" i="5"/>
  <c r="BG4" i="5"/>
  <c r="BF4" i="5"/>
  <c r="BE4" i="5"/>
  <c r="BD4" i="5"/>
  <c r="BC4" i="5"/>
  <c r="BB4" i="5"/>
  <c r="BA4" i="5"/>
  <c r="AZ4" i="5"/>
  <c r="AY4" i="5"/>
  <c r="AX4" i="5"/>
  <c r="AW4" i="5"/>
  <c r="AV4" i="5"/>
  <c r="AU4" i="5"/>
  <c r="AT4" i="5"/>
  <c r="AS4" i="5"/>
  <c r="AR4" i="5"/>
  <c r="AQ4" i="5"/>
  <c r="AP4" i="5"/>
  <c r="AO4" i="5"/>
  <c r="AN4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BL3" i="5"/>
  <c r="BK3" i="5"/>
  <c r="BJ3" i="5"/>
  <c r="BI3" i="5"/>
  <c r="BH3" i="5"/>
  <c r="BG3" i="5"/>
  <c r="BF3" i="5"/>
  <c r="BE3" i="5"/>
  <c r="BD3" i="5"/>
  <c r="BC3" i="5"/>
  <c r="BB3" i="5"/>
  <c r="BA3" i="5"/>
  <c r="AZ3" i="5"/>
  <c r="AY3" i="5"/>
  <c r="AX3" i="5"/>
  <c r="AW3" i="5"/>
  <c r="AV3" i="5"/>
  <c r="AU3" i="5"/>
  <c r="AT3" i="5"/>
  <c r="AS3" i="5"/>
  <c r="AR3" i="5"/>
  <c r="AQ3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C109" i="17"/>
  <c r="G173" i="17"/>
  <c r="F173" i="17"/>
  <c r="E173" i="17"/>
  <c r="E17" i="5" l="1"/>
  <c r="F17" i="5" s="1"/>
  <c r="G17" i="5" s="1"/>
  <c r="H17" i="5" s="1"/>
  <c r="I17" i="5" s="1"/>
  <c r="J17" i="5" s="1"/>
  <c r="K17" i="5" s="1"/>
  <c r="L17" i="5" s="1"/>
  <c r="M17" i="5" s="1"/>
  <c r="N17" i="5" s="1"/>
  <c r="O17" i="5" s="1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" i="5" s="1"/>
  <c r="AF17" i="5" s="1"/>
  <c r="AG17" i="5" s="1"/>
  <c r="AH17" i="5" s="1"/>
  <c r="AI17" i="5" s="1"/>
  <c r="AJ17" i="5" s="1"/>
  <c r="AK17" i="5" s="1"/>
  <c r="AL17" i="5" s="1"/>
  <c r="AM17" i="5" s="1"/>
  <c r="AN17" i="5" s="1"/>
  <c r="AO17" i="5" s="1"/>
  <c r="AP17" i="5" s="1"/>
  <c r="AQ17" i="5" s="1"/>
  <c r="AR17" i="5" s="1"/>
  <c r="AS17" i="5" s="1"/>
  <c r="AT17" i="5" s="1"/>
  <c r="AU17" i="5" s="1"/>
  <c r="AV17" i="5" s="1"/>
  <c r="AW17" i="5" s="1"/>
  <c r="AX17" i="5" s="1"/>
  <c r="AY17" i="5" s="1"/>
  <c r="AZ17" i="5" s="1"/>
  <c r="D16" i="2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C13" i="1"/>
  <c r="B5" i="1"/>
  <c r="B4" i="1"/>
  <c r="C4" i="1"/>
  <c r="C110" i="17"/>
  <c r="C18" i="7" s="1"/>
  <c r="E16" i="5"/>
  <c r="F16" i="5" s="1"/>
  <c r="G16" i="5" s="1"/>
  <c r="H16" i="5" s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B16" i="5" s="1"/>
  <c r="AC16" i="5" s="1"/>
  <c r="AD16" i="5" s="1"/>
  <c r="AE16" i="5" s="1"/>
  <c r="AF16" i="5" s="1"/>
  <c r="AG16" i="5" s="1"/>
  <c r="AH16" i="5" s="1"/>
  <c r="AI16" i="5" s="1"/>
  <c r="AJ16" i="5" s="1"/>
  <c r="AK16" i="5" s="1"/>
  <c r="AL16" i="5" s="1"/>
  <c r="AM16" i="5" s="1"/>
  <c r="AN16" i="5" s="1"/>
  <c r="AO16" i="5" s="1"/>
  <c r="AP16" i="5" s="1"/>
  <c r="AQ16" i="5" s="1"/>
  <c r="AR16" i="5" s="1"/>
  <c r="AS16" i="5" s="1"/>
  <c r="AT16" i="5" s="1"/>
  <c r="AU16" i="5" s="1"/>
  <c r="AV16" i="5" s="1"/>
  <c r="AW16" i="5" s="1"/>
  <c r="AX16" i="5" s="1"/>
  <c r="AY16" i="5" s="1"/>
  <c r="AZ16" i="5" s="1"/>
  <c r="BA16" i="5" s="1"/>
  <c r="BB16" i="5" s="1"/>
  <c r="BC16" i="5" s="1"/>
  <c r="BD16" i="5" s="1"/>
  <c r="BE16" i="5" s="1"/>
  <c r="BF16" i="5" s="1"/>
  <c r="BG16" i="5" s="1"/>
  <c r="BH16" i="5" s="1"/>
  <c r="BI16" i="5" s="1"/>
  <c r="BJ16" i="5" s="1"/>
  <c r="BK16" i="5" s="1"/>
  <c r="BL16" i="5" s="1"/>
  <c r="A15" i="2"/>
  <c r="B178" i="17"/>
  <c r="B177" i="17"/>
  <c r="G176" i="17"/>
  <c r="B176" i="17"/>
  <c r="B175" i="17"/>
  <c r="D172" i="17"/>
  <c r="D170" i="17"/>
  <c r="C170" i="17"/>
  <c r="C191" i="17" l="1"/>
  <c r="BA17" i="5"/>
  <c r="BB17" i="5" s="1"/>
  <c r="BC17" i="5" s="1"/>
  <c r="BD17" i="5" s="1"/>
  <c r="BE17" i="5" s="1"/>
  <c r="BF17" i="5" s="1"/>
  <c r="BG17" i="5" s="1"/>
  <c r="BH17" i="5" s="1"/>
  <c r="BI17" i="5" s="1"/>
  <c r="BJ17" i="5" s="1"/>
  <c r="BK17" i="5" s="1"/>
  <c r="BL17" i="5" s="1"/>
  <c r="P16" i="2"/>
  <c r="Q16" i="2"/>
  <c r="R16" i="2" s="1"/>
  <c r="S16" i="2" s="1"/>
  <c r="T16" i="2" s="1"/>
  <c r="V16" i="2" s="1"/>
  <c r="W16" i="2" s="1"/>
  <c r="X16" i="2" s="1"/>
  <c r="Y16" i="2" s="1"/>
  <c r="AA16" i="2" s="1"/>
  <c r="AB16" i="2" s="1"/>
  <c r="AC16" i="2" s="1"/>
  <c r="AD16" i="2" s="1"/>
  <c r="AF16" i="2" s="1"/>
  <c r="AG16" i="2" s="1"/>
  <c r="AH16" i="2" s="1"/>
  <c r="AI16" i="2" s="1"/>
  <c r="C176" i="17"/>
  <c r="D177" i="17"/>
  <c r="D176" i="17"/>
  <c r="E177" i="17"/>
  <c r="E176" i="17"/>
  <c r="F177" i="17"/>
  <c r="F176" i="17"/>
  <c r="G177" i="17"/>
  <c r="B14" i="1"/>
  <c r="B13" i="1"/>
  <c r="D4" i="1"/>
  <c r="D15" i="2"/>
  <c r="E15" i="2" s="1"/>
  <c r="F15" i="2" s="1"/>
  <c r="G15" i="2" s="1"/>
  <c r="H15" i="2" s="1"/>
  <c r="I15" i="2" s="1"/>
  <c r="J15" i="2" s="1"/>
  <c r="K15" i="2" s="1"/>
  <c r="L15" i="2" s="1"/>
  <c r="M15" i="2" s="1"/>
  <c r="N15" i="2" s="1"/>
  <c r="O15" i="2" s="1"/>
  <c r="Q15" i="2" s="1"/>
  <c r="R15" i="2" s="1"/>
  <c r="S15" i="2" s="1"/>
  <c r="T15" i="2" s="1"/>
  <c r="V15" i="2" s="1"/>
  <c r="W15" i="2" s="1"/>
  <c r="X15" i="2" s="1"/>
  <c r="Y15" i="2" s="1"/>
  <c r="AA15" i="2" s="1"/>
  <c r="AB15" i="2" s="1"/>
  <c r="AC15" i="2" s="1"/>
  <c r="AD15" i="2" s="1"/>
  <c r="AF15" i="2" s="1"/>
  <c r="AG15" i="2" s="1"/>
  <c r="AH15" i="2" s="1"/>
  <c r="AI15" i="2" s="1"/>
  <c r="D171" i="17"/>
  <c r="E172" i="17"/>
  <c r="E13" i="1" l="1"/>
  <c r="D13" i="1"/>
  <c r="E4" i="1"/>
  <c r="C9" i="5"/>
  <c r="C11" i="5" s="1"/>
  <c r="F172" i="17"/>
  <c r="G172" i="17"/>
  <c r="B7" i="1" l="1"/>
  <c r="F13" i="1"/>
  <c r="F4" i="1"/>
  <c r="D17" i="2"/>
  <c r="E9" i="5"/>
  <c r="G13" i="1" l="1"/>
  <c r="G4" i="1"/>
  <c r="E11" i="5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AP11" i="5" s="1"/>
  <c r="AQ11" i="5" s="1"/>
  <c r="AR11" i="5" s="1"/>
  <c r="AS11" i="5" s="1"/>
  <c r="AT11" i="5" s="1"/>
  <c r="AU11" i="5" s="1"/>
  <c r="AV11" i="5" s="1"/>
  <c r="AW11" i="5" s="1"/>
  <c r="AX11" i="5" s="1"/>
  <c r="AY11" i="5" s="1"/>
  <c r="AZ11" i="5" s="1"/>
  <c r="BA11" i="5" s="1"/>
  <c r="BB11" i="5" s="1"/>
  <c r="BC11" i="5" s="1"/>
  <c r="BD11" i="5" s="1"/>
  <c r="BE11" i="5" s="1"/>
  <c r="BF11" i="5" s="1"/>
  <c r="BG11" i="5" s="1"/>
  <c r="BH11" i="5" s="1"/>
  <c r="BI11" i="5" s="1"/>
  <c r="BJ11" i="5" s="1"/>
  <c r="BK11" i="5" s="1"/>
  <c r="BL11" i="5" s="1"/>
  <c r="E17" i="2"/>
  <c r="C15" i="3" s="1"/>
  <c r="H13" i="1" l="1"/>
  <c r="H4" i="1"/>
  <c r="F17" i="2"/>
  <c r="D15" i="3" s="1"/>
  <c r="I13" i="1" l="1"/>
  <c r="I4" i="1"/>
  <c r="G17" i="2"/>
  <c r="E15" i="3" s="1"/>
  <c r="E189" i="17" l="1"/>
  <c r="J13" i="1"/>
  <c r="J4" i="1"/>
  <c r="H17" i="2"/>
  <c r="F15" i="3" s="1"/>
  <c r="K13" i="1" l="1"/>
  <c r="K4" i="1"/>
  <c r="I17" i="2"/>
  <c r="G15" i="3" s="1"/>
  <c r="D173" i="17" l="1"/>
  <c r="L13" i="1"/>
  <c r="L4" i="1"/>
  <c r="J17" i="2"/>
  <c r="H15" i="3" s="1"/>
  <c r="K17" i="2" l="1"/>
  <c r="I15" i="3" s="1"/>
  <c r="E178" i="17"/>
  <c r="E170" i="17"/>
  <c r="G170" i="17"/>
  <c r="E175" i="17"/>
  <c r="M4" i="1" l="1"/>
  <c r="L17" i="2"/>
  <c r="J15" i="3" s="1"/>
  <c r="G175" i="17"/>
  <c r="G178" i="17"/>
  <c r="F178" i="17"/>
  <c r="F170" i="17"/>
  <c r="F175" i="17"/>
  <c r="D175" i="17"/>
  <c r="O4" i="1" l="1"/>
  <c r="M13" i="1"/>
  <c r="N13" i="1" s="1"/>
  <c r="C126" i="17" s="1"/>
  <c r="M17" i="2"/>
  <c r="K15" i="3" s="1"/>
  <c r="D190" i="17"/>
  <c r="D192" i="17"/>
  <c r="D187" i="17"/>
  <c r="D191" i="17" l="1"/>
  <c r="O13" i="1"/>
  <c r="N17" i="2"/>
  <c r="L15" i="3" s="1"/>
  <c r="E171" i="17"/>
  <c r="P13" i="1" l="1"/>
  <c r="P4" i="1"/>
  <c r="O17" i="2"/>
  <c r="M15" i="3" s="1"/>
  <c r="Q4" i="1" l="1"/>
  <c r="Q17" i="2"/>
  <c r="O15" i="3" s="1"/>
  <c r="O7" i="1" l="1"/>
  <c r="Q13" i="1"/>
  <c r="R17" i="2"/>
  <c r="P15" i="3" s="1"/>
  <c r="R4" i="1" l="1"/>
  <c r="S17" i="2"/>
  <c r="Q15" i="3" s="1"/>
  <c r="R13" i="1" l="1"/>
  <c r="S13" i="1" s="1"/>
  <c r="D126" i="17" s="1"/>
  <c r="T17" i="2"/>
  <c r="R15" i="3" s="1"/>
  <c r="F189" i="17" l="1"/>
  <c r="P7" i="1"/>
  <c r="T4" i="1"/>
  <c r="V17" i="2"/>
  <c r="T15" i="3" s="1"/>
  <c r="T13" i="1" l="1"/>
  <c r="W17" i="2"/>
  <c r="U15" i="3" s="1"/>
  <c r="U13" i="1" l="1"/>
  <c r="U4" i="1"/>
  <c r="X17" i="2"/>
  <c r="V15" i="3" s="1"/>
  <c r="Q7" i="1" l="1"/>
  <c r="V4" i="1"/>
  <c r="Y17" i="2"/>
  <c r="W15" i="3" s="1"/>
  <c r="D188" i="17"/>
  <c r="V13" i="1" l="1"/>
  <c r="AA17" i="2"/>
  <c r="Y15" i="3" s="1"/>
  <c r="D186" i="17"/>
  <c r="W4" i="1" l="1"/>
  <c r="AB17" i="2"/>
  <c r="Z15" i="3" s="1"/>
  <c r="E190" i="17"/>
  <c r="E192" i="17"/>
  <c r="E187" i="17"/>
  <c r="E191" i="17" l="1"/>
  <c r="W13" i="1"/>
  <c r="X13" i="1" s="1"/>
  <c r="E126" i="17" s="1"/>
  <c r="AC17" i="2"/>
  <c r="AA15" i="3" s="1"/>
  <c r="F171" i="17"/>
  <c r="Y4" i="1" l="1"/>
  <c r="AD17" i="2"/>
  <c r="AB15" i="3" s="1"/>
  <c r="R7" i="1" l="1"/>
  <c r="S7" i="1" s="1"/>
  <c r="D120" i="17" s="1"/>
  <c r="Y13" i="1"/>
  <c r="AF17" i="2"/>
  <c r="AD15" i="3" s="1"/>
  <c r="D9" i="17" l="1"/>
  <c r="T7" i="1"/>
  <c r="Z13" i="1"/>
  <c r="Z4" i="1"/>
  <c r="AG17" i="2"/>
  <c r="AE15" i="3" s="1"/>
  <c r="AA4" i="1" l="1"/>
  <c r="AH17" i="2"/>
  <c r="AF15" i="3" s="1"/>
  <c r="AA13" i="1" l="1"/>
  <c r="AI17" i="2"/>
  <c r="AG15" i="3" s="1"/>
  <c r="G189" i="17" l="1"/>
  <c r="U7" i="1"/>
  <c r="AB4" i="1" l="1"/>
  <c r="AB13" i="1" l="1"/>
  <c r="AC13" i="1" s="1"/>
  <c r="F126" i="17" s="1"/>
  <c r="AD4" i="1"/>
  <c r="V7" i="1" l="1"/>
  <c r="AD13" i="1"/>
  <c r="E188" i="17"/>
  <c r="AE13" i="1" l="1"/>
  <c r="AE4" i="1"/>
  <c r="E193" i="17"/>
  <c r="E186" i="17"/>
  <c r="AF4" i="1" l="1"/>
  <c r="F190" i="17"/>
  <c r="F192" i="17"/>
  <c r="F187" i="17"/>
  <c r="F191" i="17" l="1"/>
  <c r="AF13" i="1"/>
  <c r="G171" i="17"/>
  <c r="W7" i="1" l="1"/>
  <c r="AG4" i="1"/>
  <c r="AG13" i="1" l="1"/>
  <c r="AH13" i="1" s="1"/>
  <c r="G126" i="17" s="1"/>
  <c r="Y7" i="1" l="1"/>
  <c r="Z7" i="1" l="1"/>
  <c r="AA7" i="1" l="1"/>
  <c r="F188" i="17"/>
  <c r="F193" i="17" l="1"/>
  <c r="F186" i="17"/>
  <c r="G190" i="17" l="1"/>
  <c r="G192" i="17"/>
  <c r="G187" i="17"/>
  <c r="AB7" i="1" l="1"/>
  <c r="AD7" i="1" l="1"/>
  <c r="AE7" i="1" l="1"/>
  <c r="AF7" i="1" l="1"/>
  <c r="G188" i="17"/>
  <c r="G191" i="17" l="1"/>
  <c r="G193" i="17"/>
  <c r="G186" i="17"/>
  <c r="J9" i="1" l="1"/>
  <c r="C9" i="1"/>
  <c r="K9" i="1"/>
  <c r="G9" i="1"/>
  <c r="D9" i="1"/>
  <c r="L9" i="1"/>
  <c r="E9" i="1"/>
  <c r="M9" i="1"/>
  <c r="F9" i="1"/>
  <c r="H9" i="1"/>
  <c r="I9" i="1"/>
  <c r="AE8" i="1"/>
  <c r="Z8" i="1"/>
  <c r="P8" i="1"/>
  <c r="AG8" i="1"/>
  <c r="AB8" i="1"/>
  <c r="W8" i="1"/>
  <c r="R8" i="1"/>
  <c r="U8" i="1"/>
  <c r="AF8" i="1"/>
  <c r="AA8" i="1"/>
  <c r="V8" i="1"/>
  <c r="Q8" i="1"/>
  <c r="B8" i="1"/>
  <c r="Y8" i="1" l="1"/>
  <c r="T8" i="1"/>
  <c r="AD8" i="1"/>
  <c r="O8" i="1"/>
  <c r="S8" i="1" s="1"/>
  <c r="AG7" i="1" l="1"/>
  <c r="R9" i="1"/>
  <c r="Q9" i="1"/>
  <c r="P9" i="1"/>
  <c r="D10" i="17"/>
  <c r="D121" i="17"/>
  <c r="O9" i="1"/>
  <c r="B9" i="1"/>
  <c r="S9" i="1" l="1"/>
  <c r="D122" i="17" s="1"/>
  <c r="U9" i="1"/>
  <c r="V9" i="1"/>
  <c r="W9" i="1"/>
  <c r="B16" i="1" l="1"/>
  <c r="D11" i="17"/>
  <c r="Z9" i="1"/>
  <c r="AA9" i="1"/>
  <c r="AB9" i="1"/>
  <c r="T9" i="1"/>
  <c r="B6" i="1"/>
  <c r="B10" i="1" s="1"/>
  <c r="B17" i="1" l="1"/>
  <c r="B15" i="1"/>
  <c r="AF9" i="1"/>
  <c r="AE9" i="1"/>
  <c r="AG9" i="1"/>
  <c r="Y9" i="1"/>
  <c r="AD9" i="1" l="1"/>
  <c r="C14" i="1" l="1"/>
  <c r="C5" i="1"/>
  <c r="D14" i="1" l="1"/>
  <c r="D5" i="1"/>
  <c r="C16" i="1"/>
  <c r="C17" i="1" l="1"/>
  <c r="E14" i="1"/>
  <c r="E5" i="1"/>
  <c r="C6" i="1"/>
  <c r="D16" i="1"/>
  <c r="D17" i="1" l="1"/>
  <c r="D6" i="1"/>
  <c r="C8" i="1"/>
  <c r="F14" i="1"/>
  <c r="F5" i="1"/>
  <c r="E16" i="1"/>
  <c r="E17" i="1" l="1"/>
  <c r="C15" i="1"/>
  <c r="G14" i="1"/>
  <c r="G5" i="1"/>
  <c r="C7" i="1"/>
  <c r="C10" i="1" s="1"/>
  <c r="D8" i="1"/>
  <c r="E6" i="1"/>
  <c r="F16" i="1" l="1"/>
  <c r="F17" i="1"/>
  <c r="D7" i="1"/>
  <c r="D10" i="1" s="1"/>
  <c r="F6" i="1"/>
  <c r="E8" i="1"/>
  <c r="D15" i="1"/>
  <c r="H14" i="1"/>
  <c r="H5" i="1"/>
  <c r="G16" i="1"/>
  <c r="G17" i="1" l="1"/>
  <c r="E15" i="1"/>
  <c r="G6" i="1"/>
  <c r="I14" i="1"/>
  <c r="I5" i="1"/>
  <c r="E7" i="1"/>
  <c r="E10" i="1" s="1"/>
  <c r="F8" i="1"/>
  <c r="H16" i="1"/>
  <c r="H17" i="1" l="1"/>
  <c r="H6" i="1"/>
  <c r="F7" i="1"/>
  <c r="F10" i="1" s="1"/>
  <c r="F15" i="1"/>
  <c r="J14" i="1"/>
  <c r="J5" i="1"/>
  <c r="G8" i="1"/>
  <c r="I16" i="1"/>
  <c r="I17" i="1" l="1"/>
  <c r="I6" i="1"/>
  <c r="G7" i="1"/>
  <c r="G10" i="1" s="1"/>
  <c r="H8" i="1"/>
  <c r="G15" i="1"/>
  <c r="K14" i="1"/>
  <c r="K5" i="1"/>
  <c r="J16" i="1"/>
  <c r="J17" i="1" l="1"/>
  <c r="J6" i="1"/>
  <c r="H15" i="1"/>
  <c r="L14" i="1"/>
  <c r="L5" i="1"/>
  <c r="I8" i="1"/>
  <c r="H7" i="1"/>
  <c r="H10" i="1" s="1"/>
  <c r="K16" i="1"/>
  <c r="K17" i="1" l="1"/>
  <c r="I15" i="1"/>
  <c r="K6" i="1"/>
  <c r="I7" i="1"/>
  <c r="I10" i="1" s="1"/>
  <c r="J8" i="1"/>
  <c r="L16" i="1"/>
  <c r="L17" i="1" l="1"/>
  <c r="J15" i="1"/>
  <c r="L6" i="1"/>
  <c r="J7" i="1"/>
  <c r="J10" i="1" s="1"/>
  <c r="M5" i="1"/>
  <c r="K8" i="1"/>
  <c r="M14" i="1" l="1"/>
  <c r="N14" i="1" s="1"/>
  <c r="C127" i="17" s="1"/>
  <c r="K7" i="1"/>
  <c r="K10" i="1" s="1"/>
  <c r="K15" i="1"/>
  <c r="O5" i="1"/>
  <c r="L8" i="1"/>
  <c r="M16" i="1" l="1"/>
  <c r="N16" i="1" s="1"/>
  <c r="C129" i="17" s="1"/>
  <c r="L15" i="1"/>
  <c r="O14" i="1"/>
  <c r="L7" i="1"/>
  <c r="L10" i="1" s="1"/>
  <c r="M6" i="1"/>
  <c r="M17" i="1" l="1"/>
  <c r="N17" i="1" s="1"/>
  <c r="C130" i="17" s="1"/>
  <c r="P14" i="1"/>
  <c r="P5" i="1"/>
  <c r="N5" i="1"/>
  <c r="C118" i="17" s="1"/>
  <c r="N4" i="1"/>
  <c r="M8" i="1"/>
  <c r="M7" i="1"/>
  <c r="O16" i="1"/>
  <c r="O17" i="1" l="1"/>
  <c r="O15" i="1"/>
  <c r="M15" i="1"/>
  <c r="N15" i="1" s="1"/>
  <c r="M10" i="1"/>
  <c r="Q5" i="1"/>
  <c r="O6" i="1"/>
  <c r="O10" i="1" s="1"/>
  <c r="C7" i="17"/>
  <c r="C6" i="17"/>
  <c r="C117" i="17"/>
  <c r="Q14" i="1" l="1"/>
  <c r="C157" i="17"/>
  <c r="R5" i="1" l="1"/>
  <c r="P16" i="1" l="1"/>
  <c r="P17" i="1"/>
  <c r="P15" i="1"/>
  <c r="R14" i="1"/>
  <c r="S14" i="1" s="1"/>
  <c r="D127" i="17" s="1"/>
  <c r="P6" i="1"/>
  <c r="P10" i="1" s="1"/>
  <c r="T5" i="1" l="1"/>
  <c r="S4" i="1"/>
  <c r="T14" i="1" l="1"/>
  <c r="S5" i="1"/>
  <c r="D118" i="17" s="1"/>
  <c r="D117" i="17"/>
  <c r="D6" i="17"/>
  <c r="Q16" i="1"/>
  <c r="Q17" i="1" l="1"/>
  <c r="Q15" i="1"/>
  <c r="U5" i="1"/>
  <c r="U14" i="1"/>
  <c r="D7" i="17"/>
  <c r="Q6" i="1"/>
  <c r="Q10" i="1" s="1"/>
  <c r="V5" i="1" l="1"/>
  <c r="V14" i="1" l="1"/>
  <c r="W5" i="1" l="1"/>
  <c r="R16" i="1" l="1"/>
  <c r="S16" i="1" s="1"/>
  <c r="D129" i="17" s="1"/>
  <c r="W14" i="1"/>
  <c r="X14" i="1" s="1"/>
  <c r="E127" i="17" s="1"/>
  <c r="R6" i="1"/>
  <c r="R10" i="1" s="1"/>
  <c r="R17" i="1" l="1"/>
  <c r="S17" i="1" s="1"/>
  <c r="D130" i="17" s="1"/>
  <c r="T16" i="1"/>
  <c r="R15" i="1"/>
  <c r="S15" i="1" s="1"/>
  <c r="T6" i="1"/>
  <c r="T10" i="1" s="1"/>
  <c r="X4" i="1"/>
  <c r="S10" i="1"/>
  <c r="T17" i="1" l="1"/>
  <c r="U16" i="1"/>
  <c r="Y5" i="1"/>
  <c r="T15" i="1"/>
  <c r="Z5" i="1"/>
  <c r="X5" i="1"/>
  <c r="E118" i="17" s="1"/>
  <c r="U6" i="1"/>
  <c r="U10" i="1" s="1"/>
  <c r="E6" i="17"/>
  <c r="E117" i="17"/>
  <c r="U17" i="1" l="1"/>
  <c r="Y16" i="1"/>
  <c r="Y14" i="1"/>
  <c r="Z14" i="1"/>
  <c r="U15" i="1"/>
  <c r="Y6" i="1"/>
  <c r="Y10" i="1" s="1"/>
  <c r="E7" i="17"/>
  <c r="V16" i="1"/>
  <c r="Y17" i="1" l="1"/>
  <c r="V17" i="1"/>
  <c r="V15" i="1"/>
  <c r="Y15" i="1"/>
  <c r="AA5" i="1"/>
  <c r="AA14" i="1"/>
  <c r="V6" i="1"/>
  <c r="V10" i="1" s="1"/>
  <c r="AB5" i="1" l="1"/>
  <c r="W16" i="1" l="1"/>
  <c r="X16" i="1" s="1"/>
  <c r="E129" i="17" s="1"/>
  <c r="Z16" i="1"/>
  <c r="AB14" i="1"/>
  <c r="AC14" i="1" s="1"/>
  <c r="F127" i="17" s="1"/>
  <c r="W6" i="1"/>
  <c r="W10" i="1" s="1"/>
  <c r="Z6" i="1"/>
  <c r="Z10" i="1" s="1"/>
  <c r="W17" i="1" l="1"/>
  <c r="X17" i="1" s="1"/>
  <c r="E130" i="17" s="1"/>
  <c r="Z17" i="1"/>
  <c r="Z15" i="1"/>
  <c r="W15" i="1"/>
  <c r="X15" i="1" s="1"/>
  <c r="AD5" i="1"/>
  <c r="X6" i="1"/>
  <c r="E119" i="17" s="1"/>
  <c r="AC4" i="1"/>
  <c r="AD14" i="1" l="1"/>
  <c r="E8" i="17"/>
  <c r="AC5" i="1"/>
  <c r="F118" i="17" s="1"/>
  <c r="F6" i="17"/>
  <c r="F117" i="17"/>
  <c r="AA16" i="1" l="1"/>
  <c r="AE14" i="1"/>
  <c r="AE5" i="1"/>
  <c r="F7" i="17"/>
  <c r="AA6" i="1"/>
  <c r="AA10" i="1" s="1"/>
  <c r="AA17" i="1" l="1"/>
  <c r="AA15" i="1"/>
  <c r="AF5" i="1"/>
  <c r="AF14" i="1" l="1"/>
  <c r="AG5" i="1" l="1"/>
  <c r="E157" i="17"/>
  <c r="AG14" i="1" l="1"/>
  <c r="AH14" i="1" s="1"/>
  <c r="G127" i="17" s="1"/>
  <c r="AB6" i="1"/>
  <c r="AB10" i="1" s="1"/>
  <c r="AB16" i="1" l="1"/>
  <c r="AC16" i="1" s="1"/>
  <c r="F129" i="17" s="1"/>
  <c r="AB15" i="1"/>
  <c r="AC15" i="1" s="1"/>
  <c r="AH4" i="1"/>
  <c r="AB17" i="1" l="1"/>
  <c r="AC17" i="1" s="1"/>
  <c r="F130" i="17" s="1"/>
  <c r="AH5" i="1"/>
  <c r="G118" i="17" s="1"/>
  <c r="AD6" i="1"/>
  <c r="AD10" i="1" s="1"/>
  <c r="G6" i="17"/>
  <c r="G117" i="17"/>
  <c r="AD16" i="1" l="1"/>
  <c r="AD17" i="1"/>
  <c r="AD15" i="1"/>
  <c r="G7" i="17"/>
  <c r="AE6" i="1" l="1"/>
  <c r="AE10" i="1" s="1"/>
  <c r="AE16" i="1" l="1"/>
  <c r="AE17" i="1"/>
  <c r="AE15" i="1"/>
  <c r="AF16" i="1" l="1"/>
  <c r="AF6" i="1"/>
  <c r="AF10" i="1" s="1"/>
  <c r="AF17" i="1" l="1"/>
  <c r="AF15" i="1"/>
  <c r="F157" i="17" l="1"/>
  <c r="AG6" i="1" l="1"/>
  <c r="AG10" i="1" s="1"/>
  <c r="AG16" i="1" l="1"/>
  <c r="AH16" i="1" s="1"/>
  <c r="G129" i="17" s="1"/>
  <c r="AG17" i="1" l="1"/>
  <c r="AH17" i="1" s="1"/>
  <c r="G130" i="17" s="1"/>
  <c r="AG15" i="1"/>
  <c r="AH15" i="1" s="1"/>
  <c r="G157" i="17" l="1"/>
  <c r="U17" i="2" l="1"/>
  <c r="AJ17" i="2"/>
  <c r="B113" i="17"/>
  <c r="B136" i="17" s="1"/>
  <c r="B154" i="17" s="1"/>
  <c r="B167" i="17" s="1"/>
  <c r="B182" i="17" s="1"/>
  <c r="C94" i="17"/>
  <c r="C95" i="17" s="1"/>
  <c r="B133" i="17"/>
  <c r="B131" i="17"/>
  <c r="B128" i="17"/>
  <c r="B125" i="17"/>
  <c r="B22" i="1"/>
  <c r="A18" i="1"/>
  <c r="B14" i="17" s="1"/>
  <c r="A12" i="1"/>
  <c r="B149" i="17"/>
  <c r="AH27" i="3"/>
  <c r="AH20" i="3"/>
  <c r="AH14" i="3"/>
  <c r="AH13" i="3"/>
  <c r="AC27" i="3"/>
  <c r="AC20" i="3"/>
  <c r="F45" i="17"/>
  <c r="AC14" i="3"/>
  <c r="AC13" i="3"/>
  <c r="B148" i="17"/>
  <c r="B147" i="17"/>
  <c r="B144" i="17"/>
  <c r="C27" i="7"/>
  <c r="B75" i="17"/>
  <c r="B76" i="17"/>
  <c r="B74" i="17"/>
  <c r="B159" i="17"/>
  <c r="B28" i="17"/>
  <c r="B54" i="17" s="1"/>
  <c r="C47" i="1"/>
  <c r="D47" i="1" s="1"/>
  <c r="P11" i="2"/>
  <c r="B145" i="17"/>
  <c r="B164" i="17"/>
  <c r="C36" i="1"/>
  <c r="H77" i="7"/>
  <c r="G77" i="7"/>
  <c r="H69" i="7"/>
  <c r="H70" i="7"/>
  <c r="H71" i="7" s="1"/>
  <c r="I71" i="7" s="1"/>
  <c r="G70" i="7"/>
  <c r="G71" i="7"/>
  <c r="G72" i="7" s="1"/>
  <c r="K149" i="17"/>
  <c r="C9" i="7"/>
  <c r="AG149" i="17" s="1"/>
  <c r="D27" i="7"/>
  <c r="F42" i="7" s="1"/>
  <c r="D33" i="7"/>
  <c r="E33" i="7" s="1"/>
  <c r="F33" i="7" s="1"/>
  <c r="G33" i="7" s="1"/>
  <c r="H33" i="7" s="1"/>
  <c r="I33" i="7" s="1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V33" i="7" s="1"/>
  <c r="W33" i="7" s="1"/>
  <c r="X33" i="7" s="1"/>
  <c r="Y33" i="7" s="1"/>
  <c r="Z33" i="7" s="1"/>
  <c r="AA33" i="7" s="1"/>
  <c r="AB33" i="7" s="1"/>
  <c r="AC33" i="7" s="1"/>
  <c r="AD33" i="7" s="1"/>
  <c r="AE33" i="7" s="1"/>
  <c r="AF33" i="7" s="1"/>
  <c r="AG33" i="7" s="1"/>
  <c r="AH33" i="7" s="1"/>
  <c r="AI33" i="7" s="1"/>
  <c r="AJ33" i="7" s="1"/>
  <c r="AK33" i="7" s="1"/>
  <c r="AL33" i="7" s="1"/>
  <c r="AM33" i="7" s="1"/>
  <c r="AN33" i="7" s="1"/>
  <c r="AO33" i="7" s="1"/>
  <c r="AP33" i="7" s="1"/>
  <c r="AQ33" i="7" s="1"/>
  <c r="AR33" i="7" s="1"/>
  <c r="AS33" i="7" s="1"/>
  <c r="AT33" i="7" s="1"/>
  <c r="AU33" i="7" s="1"/>
  <c r="AV33" i="7" s="1"/>
  <c r="AW33" i="7" s="1"/>
  <c r="AX33" i="7" s="1"/>
  <c r="AY33" i="7" s="1"/>
  <c r="AZ33" i="7" s="1"/>
  <c r="BA33" i="7" s="1"/>
  <c r="BB33" i="7" s="1"/>
  <c r="BC33" i="7" s="1"/>
  <c r="BD33" i="7" s="1"/>
  <c r="BE33" i="7" s="1"/>
  <c r="BF33" i="7" s="1"/>
  <c r="BG33" i="7" s="1"/>
  <c r="BH33" i="7" s="1"/>
  <c r="BI33" i="7" s="1"/>
  <c r="BJ33" i="7" s="1"/>
  <c r="BK33" i="7" s="1"/>
  <c r="BL33" i="7" s="1"/>
  <c r="BM33" i="7" s="1"/>
  <c r="BN33" i="7" s="1"/>
  <c r="D39" i="7"/>
  <c r="E39" i="7" s="1"/>
  <c r="F39" i="7" s="1"/>
  <c r="G39" i="7" s="1"/>
  <c r="H39" i="7" s="1"/>
  <c r="I39" i="7" s="1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V39" i="7" s="1"/>
  <c r="W39" i="7" s="1"/>
  <c r="X39" i="7" s="1"/>
  <c r="Y39" i="7" s="1"/>
  <c r="Z39" i="7" s="1"/>
  <c r="AA39" i="7" s="1"/>
  <c r="AB39" i="7" s="1"/>
  <c r="AC39" i="7" s="1"/>
  <c r="AD39" i="7" s="1"/>
  <c r="AE39" i="7" s="1"/>
  <c r="AF39" i="7" s="1"/>
  <c r="AG39" i="7" s="1"/>
  <c r="AH39" i="7" s="1"/>
  <c r="AI39" i="7" s="1"/>
  <c r="AJ39" i="7" s="1"/>
  <c r="AK39" i="7" s="1"/>
  <c r="AL39" i="7" s="1"/>
  <c r="AM39" i="7" s="1"/>
  <c r="AN39" i="7" s="1"/>
  <c r="AO39" i="7" s="1"/>
  <c r="AP39" i="7" s="1"/>
  <c r="AQ39" i="7" s="1"/>
  <c r="AR39" i="7" s="1"/>
  <c r="AS39" i="7" s="1"/>
  <c r="AT39" i="7" s="1"/>
  <c r="AU39" i="7" s="1"/>
  <c r="AV39" i="7" s="1"/>
  <c r="AW39" i="7" s="1"/>
  <c r="AX39" i="7" s="1"/>
  <c r="AY39" i="7" s="1"/>
  <c r="AZ39" i="7" s="1"/>
  <c r="BA39" i="7" s="1"/>
  <c r="BB39" i="7" s="1"/>
  <c r="BC39" i="7" s="1"/>
  <c r="BD39" i="7" s="1"/>
  <c r="BE39" i="7" s="1"/>
  <c r="BF39" i="7" s="1"/>
  <c r="BG39" i="7" s="1"/>
  <c r="BH39" i="7" s="1"/>
  <c r="BI39" i="7" s="1"/>
  <c r="BJ39" i="7" s="1"/>
  <c r="BK39" i="7" s="1"/>
  <c r="BL39" i="7" s="1"/>
  <c r="BM39" i="7" s="1"/>
  <c r="BN39" i="7" s="1"/>
  <c r="BO39" i="7" s="1"/>
  <c r="BP39" i="7" s="1"/>
  <c r="BQ39" i="7" s="1"/>
  <c r="BR39" i="7" s="1"/>
  <c r="BS39" i="7" s="1"/>
  <c r="BT39" i="7" s="1"/>
  <c r="BU39" i="7" s="1"/>
  <c r="BV39" i="7" s="1"/>
  <c r="C43" i="7"/>
  <c r="D43" i="7" s="1"/>
  <c r="E43" i="7" s="1"/>
  <c r="D45" i="7"/>
  <c r="E45" i="7" s="1"/>
  <c r="F45" i="7" s="1"/>
  <c r="G45" i="7" s="1"/>
  <c r="H45" i="7" s="1"/>
  <c r="I45" i="7" s="1"/>
  <c r="J45" i="7" s="1"/>
  <c r="K45" i="7" s="1"/>
  <c r="L45" i="7" s="1"/>
  <c r="M45" i="7" s="1"/>
  <c r="N45" i="7" s="1"/>
  <c r="O45" i="7" s="1"/>
  <c r="P45" i="7" s="1"/>
  <c r="Q45" i="7" s="1"/>
  <c r="R45" i="7" s="1"/>
  <c r="S45" i="7" s="1"/>
  <c r="T45" i="7" s="1"/>
  <c r="U45" i="7" s="1"/>
  <c r="V45" i="7" s="1"/>
  <c r="W45" i="7" s="1"/>
  <c r="X45" i="7" s="1"/>
  <c r="Y45" i="7" s="1"/>
  <c r="Z45" i="7" s="1"/>
  <c r="AA45" i="7" s="1"/>
  <c r="AB45" i="7" s="1"/>
  <c r="AC45" i="7" s="1"/>
  <c r="AD45" i="7" s="1"/>
  <c r="AE45" i="7" s="1"/>
  <c r="AF45" i="7" s="1"/>
  <c r="AG45" i="7" s="1"/>
  <c r="AH45" i="7" s="1"/>
  <c r="AI45" i="7" s="1"/>
  <c r="AJ45" i="7" s="1"/>
  <c r="AK45" i="7" s="1"/>
  <c r="AL45" i="7" s="1"/>
  <c r="AM45" i="7" s="1"/>
  <c r="AN45" i="7" s="1"/>
  <c r="AO45" i="7" s="1"/>
  <c r="AP45" i="7" s="1"/>
  <c r="AQ45" i="7" s="1"/>
  <c r="AR45" i="7" s="1"/>
  <c r="AS45" i="7" s="1"/>
  <c r="AT45" i="7" s="1"/>
  <c r="AU45" i="7" s="1"/>
  <c r="AV45" i="7" s="1"/>
  <c r="AW45" i="7" s="1"/>
  <c r="AX45" i="7" s="1"/>
  <c r="AY45" i="7" s="1"/>
  <c r="AZ45" i="7" s="1"/>
  <c r="BA45" i="7" s="1"/>
  <c r="BB45" i="7" s="1"/>
  <c r="BC45" i="7" s="1"/>
  <c r="BD45" i="7" s="1"/>
  <c r="BE45" i="7" s="1"/>
  <c r="BF45" i="7" s="1"/>
  <c r="BG45" i="7" s="1"/>
  <c r="BH45" i="7" s="1"/>
  <c r="BI45" i="7" s="1"/>
  <c r="BJ45" i="7" s="1"/>
  <c r="BK45" i="7" s="1"/>
  <c r="BL45" i="7" s="1"/>
  <c r="BM45" i="7" s="1"/>
  <c r="C46" i="7"/>
  <c r="C48" i="7"/>
  <c r="D51" i="7"/>
  <c r="E51" i="7"/>
  <c r="F51" i="7" s="1"/>
  <c r="G51" i="7" s="1"/>
  <c r="H51" i="7" s="1"/>
  <c r="I51" i="7" s="1"/>
  <c r="J51" i="7" s="1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  <c r="W51" i="7" s="1"/>
  <c r="X51" i="7" s="1"/>
  <c r="Y51" i="7" s="1"/>
  <c r="Z51" i="7" s="1"/>
  <c r="AA51" i="7" s="1"/>
  <c r="AB51" i="7" s="1"/>
  <c r="AC51" i="7" s="1"/>
  <c r="AD51" i="7" s="1"/>
  <c r="AE51" i="7" s="1"/>
  <c r="AF51" i="7" s="1"/>
  <c r="AG51" i="7" s="1"/>
  <c r="AH51" i="7" s="1"/>
  <c r="AI51" i="7" s="1"/>
  <c r="AJ51" i="7" s="1"/>
  <c r="AK51" i="7" s="1"/>
  <c r="AL51" i="7" s="1"/>
  <c r="AM51" i="7" s="1"/>
  <c r="AN51" i="7" s="1"/>
  <c r="AO51" i="7" s="1"/>
  <c r="AP51" i="7" s="1"/>
  <c r="AQ51" i="7" s="1"/>
  <c r="AR51" i="7" s="1"/>
  <c r="AS51" i="7" s="1"/>
  <c r="AT51" i="7" s="1"/>
  <c r="AU51" i="7" s="1"/>
  <c r="AV51" i="7" s="1"/>
  <c r="AW51" i="7" s="1"/>
  <c r="AX51" i="7" s="1"/>
  <c r="AY51" i="7" s="1"/>
  <c r="AZ51" i="7" s="1"/>
  <c r="BA51" i="7" s="1"/>
  <c r="BB51" i="7" s="1"/>
  <c r="BC51" i="7" s="1"/>
  <c r="BD51" i="7" s="1"/>
  <c r="BE51" i="7" s="1"/>
  <c r="BF51" i="7" s="1"/>
  <c r="BG51" i="7" s="1"/>
  <c r="BH51" i="7" s="1"/>
  <c r="BI51" i="7" s="1"/>
  <c r="BJ51" i="7" s="1"/>
  <c r="BK51" i="7" s="1"/>
  <c r="BL51" i="7" s="1"/>
  <c r="BM51" i="7" s="1"/>
  <c r="BN51" i="7" s="1"/>
  <c r="BO51" i="7" s="1"/>
  <c r="BP51" i="7" s="1"/>
  <c r="BQ51" i="7" s="1"/>
  <c r="BR51" i="7" s="1"/>
  <c r="BS51" i="7" s="1"/>
  <c r="BT51" i="7" s="1"/>
  <c r="BU51" i="7" s="1"/>
  <c r="BV51" i="7" s="1"/>
  <c r="C52" i="7"/>
  <c r="C54" i="7"/>
  <c r="C55" i="7"/>
  <c r="E61" i="7"/>
  <c r="E65" i="7"/>
  <c r="B2" i="3"/>
  <c r="C2" i="3"/>
  <c r="N13" i="3"/>
  <c r="S13" i="3"/>
  <c r="X13" i="3"/>
  <c r="N14" i="3"/>
  <c r="S14" i="3"/>
  <c r="X14" i="3"/>
  <c r="N18" i="3"/>
  <c r="N19" i="3"/>
  <c r="S20" i="3"/>
  <c r="D45" i="17" s="1"/>
  <c r="X20" i="3"/>
  <c r="E45" i="17" s="1"/>
  <c r="G45" i="17"/>
  <c r="N24" i="3"/>
  <c r="N26" i="3"/>
  <c r="X27" i="3"/>
  <c r="N30" i="3"/>
  <c r="N31" i="3"/>
  <c r="N32" i="3"/>
  <c r="N33" i="3"/>
  <c r="D1" i="2"/>
  <c r="B1" i="3" s="1"/>
  <c r="E1" i="2"/>
  <c r="C1" i="3" s="1"/>
  <c r="F1" i="2"/>
  <c r="G1" i="2"/>
  <c r="H1" i="2"/>
  <c r="I1" i="2"/>
  <c r="G1" i="3" s="1"/>
  <c r="J1" i="2"/>
  <c r="H1" i="3" s="1"/>
  <c r="K1" i="2"/>
  <c r="L1" i="2"/>
  <c r="J1" i="3" s="1"/>
  <c r="M1" i="2"/>
  <c r="K1" i="3" s="1"/>
  <c r="N1" i="2"/>
  <c r="L1" i="3" s="1"/>
  <c r="O1" i="2"/>
  <c r="F2" i="2"/>
  <c r="D2" i="3" s="1"/>
  <c r="E2" i="1"/>
  <c r="F2" i="1" s="1"/>
  <c r="G2" i="1" s="1"/>
  <c r="H2" i="1" s="1"/>
  <c r="A25" i="1"/>
  <c r="B139" i="17" s="1"/>
  <c r="A26" i="1"/>
  <c r="B140" i="17" s="1"/>
  <c r="A27" i="1"/>
  <c r="B141" i="17" s="1"/>
  <c r="C14" i="8"/>
  <c r="D14" i="8"/>
  <c r="E14" i="8"/>
  <c r="F14" i="8"/>
  <c r="G14" i="8"/>
  <c r="J204" i="8"/>
  <c r="J208" i="8" s="1"/>
  <c r="P204" i="8"/>
  <c r="J205" i="8"/>
  <c r="P205" i="8"/>
  <c r="J206" i="8"/>
  <c r="P206" i="8"/>
  <c r="J207" i="8"/>
  <c r="P207" i="8"/>
  <c r="J210" i="8"/>
  <c r="J214" i="8" s="1"/>
  <c r="P210" i="8"/>
  <c r="J211" i="8"/>
  <c r="P211" i="8"/>
  <c r="J212" i="8"/>
  <c r="P212" i="8"/>
  <c r="J213" i="8"/>
  <c r="P213" i="8"/>
  <c r="J216" i="8"/>
  <c r="J220" i="8" s="1"/>
  <c r="P216" i="8"/>
  <c r="J217" i="8"/>
  <c r="P217" i="8"/>
  <c r="J218" i="8"/>
  <c r="P218" i="8"/>
  <c r="J219" i="8"/>
  <c r="P219" i="8"/>
  <c r="J222" i="8"/>
  <c r="J226" i="8" s="1"/>
  <c r="P222" i="8"/>
  <c r="J223" i="8"/>
  <c r="P223" i="8"/>
  <c r="J224" i="8"/>
  <c r="P224" i="8"/>
  <c r="J225" i="8"/>
  <c r="P225" i="8"/>
  <c r="P226" i="8" s="1"/>
  <c r="J228" i="8"/>
  <c r="J232" i="8" s="1"/>
  <c r="P228" i="8"/>
  <c r="J229" i="8"/>
  <c r="P229" i="8"/>
  <c r="J230" i="8"/>
  <c r="P230" i="8"/>
  <c r="J231" i="8"/>
  <c r="P231" i="8"/>
  <c r="P232" i="8" s="1"/>
  <c r="C50" i="17"/>
  <c r="B151" i="17"/>
  <c r="B158" i="17"/>
  <c r="I69" i="7"/>
  <c r="D52" i="7"/>
  <c r="E52" i="7"/>
  <c r="C36" i="7"/>
  <c r="C20" i="7"/>
  <c r="D27" i="2"/>
  <c r="B8" i="3" s="1"/>
  <c r="Q27" i="2"/>
  <c r="R27" i="2" s="1"/>
  <c r="C53" i="7"/>
  <c r="I70" i="7"/>
  <c r="D29" i="7"/>
  <c r="D30" i="7"/>
  <c r="F40" i="7" s="1"/>
  <c r="C30" i="7"/>
  <c r="C34" i="7" s="1"/>
  <c r="C37" i="7" s="1"/>
  <c r="H78" i="7"/>
  <c r="H79" i="7"/>
  <c r="H80" i="7" s="1"/>
  <c r="B20" i="3"/>
  <c r="N20" i="3"/>
  <c r="C45" i="17" s="1"/>
  <c r="S47" i="1"/>
  <c r="D24" i="17" s="1"/>
  <c r="V27" i="2"/>
  <c r="W27" i="2" s="1"/>
  <c r="U8" i="3" s="1"/>
  <c r="G32" i="8"/>
  <c r="F32" i="8"/>
  <c r="C32" i="8"/>
  <c r="E32" i="8"/>
  <c r="E34" i="8" s="1"/>
  <c r="D32" i="8"/>
  <c r="C22" i="8"/>
  <c r="D22" i="8"/>
  <c r="E22" i="8"/>
  <c r="F22" i="8"/>
  <c r="G22" i="8"/>
  <c r="B146" i="17"/>
  <c r="F52" i="7"/>
  <c r="G52" i="7"/>
  <c r="H72" i="7"/>
  <c r="I72" i="7"/>
  <c r="I73" i="7" s="1"/>
  <c r="C47" i="7"/>
  <c r="G78" i="7"/>
  <c r="G79" i="7" s="1"/>
  <c r="G80" i="7" s="1"/>
  <c r="I77" i="7"/>
  <c r="X47" i="1"/>
  <c r="E24" i="17" s="1"/>
  <c r="AA27" i="2"/>
  <c r="AC27" i="2" s="1"/>
  <c r="AC47" i="1"/>
  <c r="F24" i="17" s="1"/>
  <c r="AF27" i="2"/>
  <c r="AG27" i="2" s="1"/>
  <c r="AH47" i="1"/>
  <c r="G24" i="17" s="1"/>
  <c r="P15" i="2"/>
  <c r="D54" i="7"/>
  <c r="H52" i="7"/>
  <c r="D46" i="7"/>
  <c r="C49" i="7"/>
  <c r="D48" i="7" s="1"/>
  <c r="D47" i="7" s="1"/>
  <c r="T149" i="17"/>
  <c r="Y149" i="17"/>
  <c r="I80" i="7"/>
  <c r="I81" i="7" s="1"/>
  <c r="E46" i="7"/>
  <c r="F46" i="7" s="1"/>
  <c r="I52" i="7"/>
  <c r="J52" i="7" s="1"/>
  <c r="K52" i="7" s="1"/>
  <c r="L52" i="7"/>
  <c r="M52" i="7" s="1"/>
  <c r="N52" i="7" s="1"/>
  <c r="O52" i="7" s="1"/>
  <c r="P52" i="7" s="1"/>
  <c r="Q52" i="7" s="1"/>
  <c r="R52" i="7"/>
  <c r="S52" i="7" s="1"/>
  <c r="T52" i="7" s="1"/>
  <c r="U52" i="7" s="1"/>
  <c r="V52" i="7" s="1"/>
  <c r="W52" i="7" s="1"/>
  <c r="X52" i="7" s="1"/>
  <c r="Y52" i="7" s="1"/>
  <c r="Z52" i="7" s="1"/>
  <c r="AA52" i="7" s="1"/>
  <c r="AB52" i="7" s="1"/>
  <c r="AC52" i="7" s="1"/>
  <c r="AD52" i="7" s="1"/>
  <c r="AE52" i="7" s="1"/>
  <c r="AF52" i="7" s="1"/>
  <c r="AG52" i="7" s="1"/>
  <c r="AH52" i="7" s="1"/>
  <c r="AI52" i="7" s="1"/>
  <c r="AJ52" i="7" s="1"/>
  <c r="AK52" i="7" s="1"/>
  <c r="AL52" i="7" s="1"/>
  <c r="AM52" i="7" s="1"/>
  <c r="AN52" i="7" s="1"/>
  <c r="AO52" i="7" s="1"/>
  <c r="AP52" i="7" s="1"/>
  <c r="AQ52" i="7" s="1"/>
  <c r="AR52" i="7" s="1"/>
  <c r="AS52" i="7" s="1"/>
  <c r="AT52" i="7" s="1"/>
  <c r="AU52" i="7" s="1"/>
  <c r="AV52" i="7" s="1"/>
  <c r="AW52" i="7" s="1"/>
  <c r="AX52" i="7" s="1"/>
  <c r="AY52" i="7" s="1"/>
  <c r="AZ52" i="7" s="1"/>
  <c r="BA52" i="7" s="1"/>
  <c r="BB52" i="7" s="1"/>
  <c r="BC52" i="7" s="1"/>
  <c r="BD52" i="7" s="1"/>
  <c r="BE52" i="7" s="1"/>
  <c r="BF52" i="7" s="1"/>
  <c r="BG52" i="7" s="1"/>
  <c r="BH52" i="7" s="1"/>
  <c r="BI52" i="7" s="1"/>
  <c r="BJ52" i="7" s="1"/>
  <c r="BK52" i="7" s="1"/>
  <c r="BL52" i="7" s="1"/>
  <c r="BM52" i="7" s="1"/>
  <c r="BN52" i="7" s="1"/>
  <c r="BO52" i="7" s="1"/>
  <c r="BP52" i="7" s="1"/>
  <c r="BQ52" i="7" s="1"/>
  <c r="BR52" i="7" s="1"/>
  <c r="BS52" i="7" s="1"/>
  <c r="BT52" i="7" s="1"/>
  <c r="BU52" i="7" s="1"/>
  <c r="BV52" i="7" s="1"/>
  <c r="P214" i="8"/>
  <c r="H149" i="17"/>
  <c r="R149" i="17"/>
  <c r="L149" i="17"/>
  <c r="AE149" i="17"/>
  <c r="AD149" i="17"/>
  <c r="M149" i="17"/>
  <c r="Q149" i="17"/>
  <c r="I149" i="17"/>
  <c r="V149" i="17"/>
  <c r="J149" i="17"/>
  <c r="P149" i="17"/>
  <c r="Z149" i="17"/>
  <c r="W149" i="17"/>
  <c r="O149" i="17"/>
  <c r="U149" i="17"/>
  <c r="AA149" i="17"/>
  <c r="AB149" i="17"/>
  <c r="AF149" i="17"/>
  <c r="F43" i="7" l="1"/>
  <c r="G42" i="7" s="1"/>
  <c r="G43" i="7" s="1"/>
  <c r="F41" i="7"/>
  <c r="G40" i="7"/>
  <c r="H40" i="7" s="1"/>
  <c r="I40" i="7" s="1"/>
  <c r="G46" i="7"/>
  <c r="H46" i="7" s="1"/>
  <c r="I46" i="7" s="1"/>
  <c r="J46" i="7" s="1"/>
  <c r="K46" i="7" s="1"/>
  <c r="L46" i="7" s="1"/>
  <c r="M46" i="7" s="1"/>
  <c r="N46" i="7" s="1"/>
  <c r="D32" i="2"/>
  <c r="D34" i="2" s="1"/>
  <c r="D36" i="7"/>
  <c r="D49" i="7"/>
  <c r="D34" i="7"/>
  <c r="E34" i="7" s="1"/>
  <c r="F34" i="7" s="1"/>
  <c r="C35" i="7"/>
  <c r="D28" i="2" s="1"/>
  <c r="C22" i="3" s="1"/>
  <c r="AE150" i="17"/>
  <c r="U150" i="17"/>
  <c r="T150" i="17"/>
  <c r="AB150" i="17"/>
  <c r="R150" i="17"/>
  <c r="Y150" i="17"/>
  <c r="O150" i="17"/>
  <c r="W150" i="17"/>
  <c r="AF150" i="17"/>
  <c r="AD150" i="17"/>
  <c r="AA150" i="17"/>
  <c r="Q150" i="17"/>
  <c r="Z150" i="17"/>
  <c r="P150" i="17"/>
  <c r="AG150" i="17"/>
  <c r="V150" i="17"/>
  <c r="G34" i="8"/>
  <c r="AB27" i="2"/>
  <c r="AD27" i="2" s="1"/>
  <c r="F71" i="17" s="1"/>
  <c r="C32" i="1"/>
  <c r="D30" i="1"/>
  <c r="C30" i="1"/>
  <c r="D34" i="1"/>
  <c r="C34" i="1"/>
  <c r="D31" i="1"/>
  <c r="D35" i="1"/>
  <c r="C35" i="1"/>
  <c r="C33" i="1"/>
  <c r="B29" i="1"/>
  <c r="X15" i="3"/>
  <c r="E41" i="17" s="1"/>
  <c r="AH15" i="3"/>
  <c r="G41" i="17" s="1"/>
  <c r="C34" i="8"/>
  <c r="F34" i="8"/>
  <c r="X149" i="17"/>
  <c r="D34" i="8"/>
  <c r="S149" i="17"/>
  <c r="S15" i="3"/>
  <c r="D41" i="17" s="1"/>
  <c r="C29" i="1"/>
  <c r="D1" i="3"/>
  <c r="AC149" i="17"/>
  <c r="X27" i="2"/>
  <c r="V8" i="3" s="1"/>
  <c r="AH149" i="17"/>
  <c r="G162" i="17"/>
  <c r="D32" i="1"/>
  <c r="D36" i="1"/>
  <c r="D162" i="17"/>
  <c r="E162" i="17"/>
  <c r="F162" i="17"/>
  <c r="E31" i="1"/>
  <c r="M1" i="3"/>
  <c r="I1" i="3"/>
  <c r="E1" i="3"/>
  <c r="J2" i="2"/>
  <c r="H2" i="3" s="1"/>
  <c r="I2" i="1"/>
  <c r="E47" i="1"/>
  <c r="F47" i="1" s="1"/>
  <c r="G47" i="1" s="1"/>
  <c r="H47" i="1" s="1"/>
  <c r="AI27" i="2"/>
  <c r="P8" i="3"/>
  <c r="S27" i="2"/>
  <c r="AH27" i="2"/>
  <c r="AF8" i="3" s="1"/>
  <c r="F1" i="3"/>
  <c r="G2" i="2"/>
  <c r="H2" i="2" s="1"/>
  <c r="E27" i="2"/>
  <c r="C8" i="3" s="1"/>
  <c r="C41" i="1"/>
  <c r="J40" i="7"/>
  <c r="G34" i="7"/>
  <c r="AE8" i="3"/>
  <c r="C162" i="17"/>
  <c r="P208" i="8"/>
  <c r="D53" i="7"/>
  <c r="D55" i="7"/>
  <c r="I79" i="7"/>
  <c r="I78" i="7"/>
  <c r="P220" i="8"/>
  <c r="AC15" i="3"/>
  <c r="D37" i="7" l="1"/>
  <c r="D35" i="7"/>
  <c r="H42" i="7"/>
  <c r="G41" i="7"/>
  <c r="E48" i="7"/>
  <c r="E47" i="7" s="1"/>
  <c r="AD8" i="3"/>
  <c r="AA8" i="3"/>
  <c r="AB8" i="3"/>
  <c r="E30" i="1"/>
  <c r="AC150" i="17"/>
  <c r="D39" i="2"/>
  <c r="C15" i="7"/>
  <c r="C22" i="7" s="1"/>
  <c r="S150" i="17"/>
  <c r="X150" i="17"/>
  <c r="AH150" i="17"/>
  <c r="E35" i="1"/>
  <c r="E34" i="1"/>
  <c r="Z8" i="3"/>
  <c r="Y27" i="2"/>
  <c r="Y8" i="3" s="1"/>
  <c r="E33" i="1"/>
  <c r="D33" i="1"/>
  <c r="E22" i="1"/>
  <c r="E32" i="1"/>
  <c r="E36" i="1"/>
  <c r="F31" i="1"/>
  <c r="C22" i="1"/>
  <c r="AG8" i="3"/>
  <c r="AH8" i="3" s="1"/>
  <c r="G35" i="17" s="1"/>
  <c r="K2" i="2"/>
  <c r="J2" i="1"/>
  <c r="E2" i="3"/>
  <c r="T27" i="2"/>
  <c r="Q8" i="3"/>
  <c r="F27" i="2"/>
  <c r="G71" i="17"/>
  <c r="D18" i="2"/>
  <c r="E18" i="2" s="1"/>
  <c r="B41" i="1"/>
  <c r="B6" i="3" s="1"/>
  <c r="B15" i="3"/>
  <c r="E54" i="7"/>
  <c r="E53" i="7" s="1"/>
  <c r="E32" i="2"/>
  <c r="E34" i="2" s="1"/>
  <c r="E36" i="7"/>
  <c r="E37" i="7" s="1"/>
  <c r="C6" i="3"/>
  <c r="H34" i="7"/>
  <c r="K40" i="7"/>
  <c r="I47" i="1"/>
  <c r="F41" i="17"/>
  <c r="E28" i="2"/>
  <c r="D22" i="3" s="1"/>
  <c r="O46" i="7"/>
  <c r="F2" i="3"/>
  <c r="I2" i="2"/>
  <c r="F65" i="7" l="1"/>
  <c r="H41" i="7"/>
  <c r="F61" i="7" s="1"/>
  <c r="E49" i="7"/>
  <c r="F48" i="7" s="1"/>
  <c r="F47" i="7" s="1"/>
  <c r="H43" i="7"/>
  <c r="I42" i="7" s="1"/>
  <c r="C160" i="17"/>
  <c r="F33" i="1"/>
  <c r="F30" i="1"/>
  <c r="F35" i="1"/>
  <c r="AC8" i="3"/>
  <c r="F35" i="17" s="1"/>
  <c r="F34" i="1"/>
  <c r="E39" i="2"/>
  <c r="B21" i="3"/>
  <c r="B23" i="3" s="1"/>
  <c r="C10" i="8"/>
  <c r="E71" i="17"/>
  <c r="W8" i="3"/>
  <c r="D22" i="1"/>
  <c r="D29" i="1"/>
  <c r="E19" i="2"/>
  <c r="F18" i="2"/>
  <c r="G18" i="2" s="1"/>
  <c r="H18" i="2" s="1"/>
  <c r="I18" i="2" s="1"/>
  <c r="J18" i="2" s="1"/>
  <c r="K18" i="2" s="1"/>
  <c r="L18" i="2" s="1"/>
  <c r="M18" i="2" s="1"/>
  <c r="N18" i="2" s="1"/>
  <c r="O18" i="2" s="1"/>
  <c r="Q18" i="2" s="1"/>
  <c r="R18" i="2" s="1"/>
  <c r="S18" i="2" s="1"/>
  <c r="T18" i="2" s="1"/>
  <c r="V18" i="2" s="1"/>
  <c r="W18" i="2" s="1"/>
  <c r="X18" i="2" s="1"/>
  <c r="Y18" i="2" s="1"/>
  <c r="AA18" i="2" s="1"/>
  <c r="AB18" i="2" s="1"/>
  <c r="AC18" i="2" s="1"/>
  <c r="AD18" i="2" s="1"/>
  <c r="AF18" i="2" s="1"/>
  <c r="AG18" i="2" s="1"/>
  <c r="AH18" i="2" s="1"/>
  <c r="AI18" i="2" s="1"/>
  <c r="E29" i="1"/>
  <c r="G31" i="1"/>
  <c r="D71" i="17"/>
  <c r="T8" i="3"/>
  <c r="R8" i="3"/>
  <c r="K2" i="1"/>
  <c r="L2" i="2"/>
  <c r="I2" i="3"/>
  <c r="G27" i="2"/>
  <c r="D8" i="3"/>
  <c r="N15" i="3"/>
  <c r="C41" i="17" s="1"/>
  <c r="D19" i="2"/>
  <c r="F32" i="2"/>
  <c r="F34" i="2" s="1"/>
  <c r="F36" i="7"/>
  <c r="F37" i="7" s="1"/>
  <c r="D41" i="1"/>
  <c r="I41" i="7"/>
  <c r="L40" i="7"/>
  <c r="I43" i="7"/>
  <c r="I34" i="7"/>
  <c r="E55" i="7"/>
  <c r="J47" i="1"/>
  <c r="E35" i="7"/>
  <c r="C64" i="7"/>
  <c r="C66" i="7" s="1"/>
  <c r="G2" i="3"/>
  <c r="P46" i="7"/>
  <c r="F49" i="7" l="1"/>
  <c r="G48" i="7"/>
  <c r="G47" i="7" s="1"/>
  <c r="G30" i="1"/>
  <c r="G34" i="1"/>
  <c r="G33" i="1"/>
  <c r="G35" i="1"/>
  <c r="X8" i="3"/>
  <c r="E35" i="17" s="1"/>
  <c r="F39" i="2"/>
  <c r="C21" i="3"/>
  <c r="C23" i="3" s="1"/>
  <c r="G36" i="1"/>
  <c r="F36" i="1"/>
  <c r="F22" i="1"/>
  <c r="G32" i="1"/>
  <c r="F32" i="1"/>
  <c r="F19" i="2"/>
  <c r="D160" i="17"/>
  <c r="C27" i="1"/>
  <c r="C26" i="1"/>
  <c r="C25" i="1"/>
  <c r="H31" i="1"/>
  <c r="E8" i="3"/>
  <c r="H27" i="2"/>
  <c r="M2" i="2"/>
  <c r="L2" i="1"/>
  <c r="J2" i="3"/>
  <c r="G36" i="7"/>
  <c r="G35" i="7" s="1"/>
  <c r="H28" i="2" s="1"/>
  <c r="G22" i="3" s="1"/>
  <c r="G32" i="2"/>
  <c r="G34" i="2" s="1"/>
  <c r="E41" i="1"/>
  <c r="E6" i="3" s="1"/>
  <c r="B25" i="1"/>
  <c r="J42" i="7"/>
  <c r="M40" i="7"/>
  <c r="K47" i="1"/>
  <c r="J34" i="7"/>
  <c r="C185" i="17"/>
  <c r="F28" i="2"/>
  <c r="E22" i="3" s="1"/>
  <c r="C60" i="7"/>
  <c r="C62" i="7" s="1"/>
  <c r="F54" i="7"/>
  <c r="F53" i="7" s="1"/>
  <c r="E26" i="1"/>
  <c r="E27" i="1"/>
  <c r="Q46" i="7"/>
  <c r="G19" i="2"/>
  <c r="D6" i="3"/>
  <c r="F35" i="7"/>
  <c r="B28" i="1"/>
  <c r="G37" i="7" l="1"/>
  <c r="H32" i="2" s="1"/>
  <c r="H34" i="2" s="1"/>
  <c r="G49" i="7"/>
  <c r="H34" i="1"/>
  <c r="H33" i="1"/>
  <c r="H35" i="1"/>
  <c r="H30" i="1"/>
  <c r="G39" i="2"/>
  <c r="D21" i="3"/>
  <c r="D23" i="3" s="1"/>
  <c r="H36" i="1"/>
  <c r="H32" i="1"/>
  <c r="G22" i="1"/>
  <c r="F29" i="1"/>
  <c r="G29" i="1"/>
  <c r="E26" i="2"/>
  <c r="G26" i="1"/>
  <c r="I31" i="1"/>
  <c r="D26" i="2"/>
  <c r="B7" i="3" s="1"/>
  <c r="K2" i="3"/>
  <c r="I27" i="2"/>
  <c r="F8" i="3"/>
  <c r="M2" i="1"/>
  <c r="O2" i="2" s="1"/>
  <c r="N2" i="2"/>
  <c r="I33" i="1"/>
  <c r="L47" i="1"/>
  <c r="G28" i="2"/>
  <c r="F22" i="3" s="1"/>
  <c r="C159" i="17"/>
  <c r="R46" i="7"/>
  <c r="N40" i="7"/>
  <c r="B26" i="1"/>
  <c r="E25" i="1"/>
  <c r="G26" i="2"/>
  <c r="F55" i="7"/>
  <c r="J41" i="7"/>
  <c r="K34" i="7"/>
  <c r="I34" i="1"/>
  <c r="B27" i="1"/>
  <c r="H19" i="2"/>
  <c r="F41" i="1"/>
  <c r="J43" i="7"/>
  <c r="H36" i="7"/>
  <c r="H37" i="7" s="1"/>
  <c r="E9" i="2"/>
  <c r="D9" i="2"/>
  <c r="H48" i="7" l="1"/>
  <c r="H47" i="7" s="1"/>
  <c r="I35" i="1"/>
  <c r="I30" i="1"/>
  <c r="I36" i="1"/>
  <c r="E160" i="17"/>
  <c r="H39" i="2"/>
  <c r="E21" i="3"/>
  <c r="E23" i="3" s="1"/>
  <c r="I32" i="1"/>
  <c r="H22" i="1"/>
  <c r="C28" i="1"/>
  <c r="H29" i="1"/>
  <c r="G25" i="1"/>
  <c r="G27" i="1"/>
  <c r="C7" i="3"/>
  <c r="J31" i="1"/>
  <c r="J30" i="1"/>
  <c r="J35" i="1"/>
  <c r="G8" i="3"/>
  <c r="J27" i="2"/>
  <c r="L2" i="3"/>
  <c r="M2" i="3"/>
  <c r="G54" i="7"/>
  <c r="G53" i="7" s="1"/>
  <c r="G55" i="7"/>
  <c r="O40" i="7"/>
  <c r="S46" i="7"/>
  <c r="H35" i="7"/>
  <c r="D64" i="7"/>
  <c r="D66" i="7" s="1"/>
  <c r="M47" i="1"/>
  <c r="J33" i="1"/>
  <c r="I36" i="7"/>
  <c r="I37" i="7" s="1"/>
  <c r="I32" i="2"/>
  <c r="I34" i="2" s="1"/>
  <c r="K42" i="7"/>
  <c r="J34" i="1"/>
  <c r="D25" i="1"/>
  <c r="F6" i="3"/>
  <c r="L34" i="7"/>
  <c r="I19" i="2"/>
  <c r="G41" i="1"/>
  <c r="G6" i="3" s="1"/>
  <c r="F9" i="2"/>
  <c r="D10" i="3" s="1"/>
  <c r="C10" i="3"/>
  <c r="B10" i="3"/>
  <c r="D25" i="2"/>
  <c r="C12" i="1"/>
  <c r="H49" i="7" l="1"/>
  <c r="I48" i="7"/>
  <c r="I47" i="7" s="1"/>
  <c r="J36" i="1"/>
  <c r="F160" i="17"/>
  <c r="I39" i="2"/>
  <c r="F21" i="3"/>
  <c r="F23" i="3" s="1"/>
  <c r="I22" i="1"/>
  <c r="D28" i="1"/>
  <c r="I29" i="1"/>
  <c r="I26" i="2"/>
  <c r="K31" i="1"/>
  <c r="K30" i="1"/>
  <c r="K35" i="1"/>
  <c r="K27" i="2"/>
  <c r="H8" i="3"/>
  <c r="D26" i="1"/>
  <c r="P40" i="7"/>
  <c r="K33" i="1"/>
  <c r="I28" i="2"/>
  <c r="H22" i="3" s="1"/>
  <c r="D60" i="7"/>
  <c r="D62" i="7" s="1"/>
  <c r="H54" i="7"/>
  <c r="H53" i="7" s="1"/>
  <c r="H55" i="7"/>
  <c r="M34" i="7"/>
  <c r="F26" i="2"/>
  <c r="K41" i="7"/>
  <c r="G61" i="7" s="1"/>
  <c r="G65" i="7"/>
  <c r="I35" i="7"/>
  <c r="T46" i="7"/>
  <c r="K34" i="1"/>
  <c r="D27" i="1"/>
  <c r="J32" i="2"/>
  <c r="J34" i="2" s="1"/>
  <c r="J36" i="7"/>
  <c r="J35" i="7" s="1"/>
  <c r="K28" i="2" s="1"/>
  <c r="J22" i="3" s="1"/>
  <c r="D179" i="17"/>
  <c r="J19" i="2"/>
  <c r="H41" i="1"/>
  <c r="K43" i="7"/>
  <c r="N47" i="1"/>
  <c r="H9" i="2"/>
  <c r="D29" i="2"/>
  <c r="D36" i="2" s="1"/>
  <c r="B9" i="3"/>
  <c r="D12" i="1"/>
  <c r="C37" i="1"/>
  <c r="E25" i="2"/>
  <c r="C18" i="1"/>
  <c r="C20" i="1" s="1"/>
  <c r="G9" i="2"/>
  <c r="B37" i="1"/>
  <c r="J37" i="7" l="1"/>
  <c r="K36" i="7" s="1"/>
  <c r="K35" i="7" s="1"/>
  <c r="I49" i="7"/>
  <c r="K36" i="1"/>
  <c r="G21" i="3"/>
  <c r="G23" i="3" s="1"/>
  <c r="J39" i="2"/>
  <c r="G160" i="17"/>
  <c r="J32" i="1"/>
  <c r="C39" i="1"/>
  <c r="J22" i="1"/>
  <c r="F28" i="1"/>
  <c r="E28" i="1"/>
  <c r="J29" i="1"/>
  <c r="J26" i="1"/>
  <c r="H27" i="1"/>
  <c r="H26" i="1"/>
  <c r="L31" i="1"/>
  <c r="L30" i="1"/>
  <c r="L36" i="1"/>
  <c r="L35" i="1"/>
  <c r="L27" i="2"/>
  <c r="I8" i="3"/>
  <c r="K32" i="2"/>
  <c r="K34" i="2" s="1"/>
  <c r="U46" i="7"/>
  <c r="N34" i="7"/>
  <c r="L42" i="7"/>
  <c r="L43" i="7" s="1"/>
  <c r="J28" i="2"/>
  <c r="I22" i="3" s="1"/>
  <c r="K19" i="2"/>
  <c r="I41" i="1"/>
  <c r="I6" i="3" s="1"/>
  <c r="C24" i="17"/>
  <c r="D7" i="3"/>
  <c r="E7" i="3"/>
  <c r="I54" i="7"/>
  <c r="I53" i="7" s="1"/>
  <c r="L34" i="1"/>
  <c r="L33" i="1"/>
  <c r="H6" i="3"/>
  <c r="F25" i="1"/>
  <c r="Q40" i="7"/>
  <c r="F10" i="3"/>
  <c r="E29" i="2"/>
  <c r="E36" i="2" s="1"/>
  <c r="C9" i="3"/>
  <c r="E10" i="3"/>
  <c r="E12" i="1"/>
  <c r="F12" i="1"/>
  <c r="D37" i="1"/>
  <c r="F25" i="2"/>
  <c r="D18" i="1"/>
  <c r="D20" i="1" s="1"/>
  <c r="L28" i="2" l="1"/>
  <c r="K22" i="3" s="1"/>
  <c r="E60" i="7"/>
  <c r="E62" i="7" s="1"/>
  <c r="J48" i="7"/>
  <c r="J47" i="7" s="1"/>
  <c r="J49" i="7"/>
  <c r="D39" i="1"/>
  <c r="D45" i="1" s="1"/>
  <c r="D49" i="1" s="1"/>
  <c r="H21" i="3"/>
  <c r="H23" i="3" s="1"/>
  <c r="K39" i="2"/>
  <c r="C45" i="1"/>
  <c r="C49" i="1" s="1"/>
  <c r="C5" i="3" s="1"/>
  <c r="K32" i="1"/>
  <c r="K22" i="1"/>
  <c r="H26" i="2"/>
  <c r="F7" i="3" s="1"/>
  <c r="K29" i="1"/>
  <c r="J26" i="2"/>
  <c r="H7" i="3" s="1"/>
  <c r="H25" i="1"/>
  <c r="J27" i="1"/>
  <c r="J8" i="3"/>
  <c r="M27" i="2"/>
  <c r="I9" i="2"/>
  <c r="G10" i="3" s="1"/>
  <c r="G28" i="1"/>
  <c r="J41" i="1"/>
  <c r="J6" i="3" s="1"/>
  <c r="F27" i="1"/>
  <c r="K37" i="7"/>
  <c r="R40" i="7"/>
  <c r="I55" i="7"/>
  <c r="L41" i="7"/>
  <c r="O34" i="7"/>
  <c r="F26" i="1"/>
  <c r="L19" i="2"/>
  <c r="M42" i="7"/>
  <c r="M41" i="7" s="1"/>
  <c r="E64" i="7"/>
  <c r="E66" i="7" s="1"/>
  <c r="C179" i="17"/>
  <c r="V46" i="7"/>
  <c r="G25" i="2"/>
  <c r="D9" i="3"/>
  <c r="F29" i="2"/>
  <c r="F36" i="2" s="1"/>
  <c r="F18" i="1"/>
  <c r="F20" i="1" s="1"/>
  <c r="G12" i="1"/>
  <c r="H25" i="2"/>
  <c r="E18" i="1"/>
  <c r="K48" i="7" l="1"/>
  <c r="K47" i="7" s="1"/>
  <c r="C158" i="17"/>
  <c r="C164" i="17" s="1"/>
  <c r="L39" i="2"/>
  <c r="I21" i="3"/>
  <c r="I23" i="3" s="1"/>
  <c r="M36" i="1"/>
  <c r="N36" i="1" s="1"/>
  <c r="C150" i="17" s="1"/>
  <c r="L32" i="1"/>
  <c r="G7" i="3"/>
  <c r="M30" i="1"/>
  <c r="N30" i="1" s="1"/>
  <c r="M31" i="1"/>
  <c r="N31" i="1" s="1"/>
  <c r="C145" i="17" s="1"/>
  <c r="M34" i="1"/>
  <c r="N34" i="1" s="1"/>
  <c r="M33" i="1"/>
  <c r="N33" i="1" s="1"/>
  <c r="M35" i="1"/>
  <c r="N35" i="1" s="1"/>
  <c r="L22" i="1"/>
  <c r="H28" i="1"/>
  <c r="G37" i="1"/>
  <c r="L29" i="1"/>
  <c r="L26" i="2"/>
  <c r="J25" i="1"/>
  <c r="K8" i="3"/>
  <c r="N27" i="2"/>
  <c r="G18" i="1"/>
  <c r="G20" i="1" s="1"/>
  <c r="P34" i="7"/>
  <c r="J54" i="7"/>
  <c r="J53" i="7" s="1"/>
  <c r="M19" i="2"/>
  <c r="K41" i="1"/>
  <c r="K6" i="3" s="1"/>
  <c r="L32" i="2"/>
  <c r="L34" i="2" s="1"/>
  <c r="L36" i="7"/>
  <c r="W46" i="7"/>
  <c r="F37" i="1"/>
  <c r="F39" i="1" s="1"/>
  <c r="F45" i="1" s="1"/>
  <c r="M43" i="7"/>
  <c r="S40" i="7"/>
  <c r="E37" i="1"/>
  <c r="D5" i="3"/>
  <c r="G29" i="2"/>
  <c r="G36" i="2" s="1"/>
  <c r="E9" i="3"/>
  <c r="J9" i="2"/>
  <c r="H12" i="1"/>
  <c r="E20" i="1"/>
  <c r="H29" i="2"/>
  <c r="H36" i="2" s="1"/>
  <c r="F9" i="3"/>
  <c r="J55" i="7" l="1"/>
  <c r="K49" i="7"/>
  <c r="L48" i="7"/>
  <c r="L47" i="7" s="1"/>
  <c r="J21" i="3"/>
  <c r="J23" i="3" s="1"/>
  <c r="M39" i="2"/>
  <c r="G39" i="1"/>
  <c r="G45" i="1" s="1"/>
  <c r="G49" i="1" s="1"/>
  <c r="O32" i="1"/>
  <c r="M32" i="1"/>
  <c r="N32" i="1" s="1"/>
  <c r="C146" i="17" s="1"/>
  <c r="E39" i="1"/>
  <c r="E45" i="1" s="1"/>
  <c r="F49" i="1"/>
  <c r="M22" i="1"/>
  <c r="I25" i="2"/>
  <c r="G9" i="3" s="1"/>
  <c r="C144" i="17"/>
  <c r="L26" i="1"/>
  <c r="L27" i="1"/>
  <c r="C149" i="17"/>
  <c r="C148" i="17"/>
  <c r="E179" i="17"/>
  <c r="L8" i="3"/>
  <c r="O27" i="2"/>
  <c r="T40" i="7"/>
  <c r="L35" i="7"/>
  <c r="X46" i="7"/>
  <c r="L37" i="7"/>
  <c r="I25" i="1"/>
  <c r="P17" i="2"/>
  <c r="L25" i="1"/>
  <c r="K54" i="7"/>
  <c r="K53" i="7" s="1"/>
  <c r="K55" i="7"/>
  <c r="Q34" i="7"/>
  <c r="L41" i="1"/>
  <c r="L6" i="3" s="1"/>
  <c r="C147" i="17"/>
  <c r="N42" i="7"/>
  <c r="N43" i="7" s="1"/>
  <c r="N19" i="2"/>
  <c r="M9" i="2"/>
  <c r="L9" i="2"/>
  <c r="I28" i="1"/>
  <c r="K9" i="2"/>
  <c r="I10" i="3" s="1"/>
  <c r="H18" i="1"/>
  <c r="H20" i="1" s="1"/>
  <c r="H37" i="1"/>
  <c r="J25" i="2"/>
  <c r="H10" i="3"/>
  <c r="L49" i="7" l="1"/>
  <c r="N39" i="2"/>
  <c r="K21" i="3"/>
  <c r="K23" i="3" s="1"/>
  <c r="H39" i="1"/>
  <c r="F5" i="3"/>
  <c r="N22" i="1"/>
  <c r="C19" i="17" s="1"/>
  <c r="M29" i="1"/>
  <c r="N29" i="1" s="1"/>
  <c r="C143" i="17" s="1"/>
  <c r="J28" i="1"/>
  <c r="I29" i="2"/>
  <c r="I36" i="2" s="1"/>
  <c r="N26" i="2"/>
  <c r="K26" i="2"/>
  <c r="J7" i="3" s="1"/>
  <c r="O31" i="1"/>
  <c r="O36" i="1"/>
  <c r="O30" i="1"/>
  <c r="O35" i="1"/>
  <c r="P27" i="2"/>
  <c r="P29" i="2" s="1"/>
  <c r="C71" i="17"/>
  <c r="O8" i="3"/>
  <c r="S8" i="3" s="1"/>
  <c r="D35" i="17" s="1"/>
  <c r="M8" i="3"/>
  <c r="N8" i="3" s="1"/>
  <c r="C35" i="17" s="1"/>
  <c r="R34" i="7"/>
  <c r="L54" i="7"/>
  <c r="L53" i="7" s="1"/>
  <c r="L55" i="7"/>
  <c r="M41" i="1"/>
  <c r="Y46" i="7"/>
  <c r="M28" i="2"/>
  <c r="L22" i="3" s="1"/>
  <c r="O42" i="7"/>
  <c r="O43" i="7" s="1"/>
  <c r="I26" i="1"/>
  <c r="I27" i="1"/>
  <c r="U40" i="7"/>
  <c r="M36" i="7"/>
  <c r="M37" i="7" s="1"/>
  <c r="M32" i="2"/>
  <c r="M34" i="2" s="1"/>
  <c r="O33" i="1"/>
  <c r="O34" i="1"/>
  <c r="N41" i="7"/>
  <c r="H61" i="7" s="1"/>
  <c r="H65" i="7"/>
  <c r="K12" i="1"/>
  <c r="J29" i="2"/>
  <c r="J36" i="2" s="1"/>
  <c r="H9" i="3"/>
  <c r="J12" i="1"/>
  <c r="J10" i="3"/>
  <c r="G5" i="3"/>
  <c r="I12" i="1"/>
  <c r="K10" i="3"/>
  <c r="M48" i="7" l="1"/>
  <c r="M47" i="7" s="1"/>
  <c r="O39" i="2"/>
  <c r="L21" i="3"/>
  <c r="L23" i="3" s="1"/>
  <c r="H45" i="1"/>
  <c r="H49" i="1" s="1"/>
  <c r="H5" i="3" s="1"/>
  <c r="K28" i="1"/>
  <c r="I7" i="3"/>
  <c r="P42" i="7"/>
  <c r="P41" i="7" s="1"/>
  <c r="M6" i="3"/>
  <c r="N6" i="3" s="1"/>
  <c r="C33" i="17" s="1"/>
  <c r="N41" i="1"/>
  <c r="M35" i="7"/>
  <c r="O19" i="2"/>
  <c r="C64" i="17" s="1"/>
  <c r="K25" i="1"/>
  <c r="N32" i="2"/>
  <c r="N37" i="7"/>
  <c r="N36" i="7"/>
  <c r="N35" i="7" s="1"/>
  <c r="O28" i="2" s="1"/>
  <c r="O22" i="3" s="1"/>
  <c r="R19" i="2"/>
  <c r="M54" i="7"/>
  <c r="M53" i="7" s="1"/>
  <c r="V40" i="7"/>
  <c r="O41" i="7"/>
  <c r="Z46" i="7"/>
  <c r="Q19" i="2"/>
  <c r="S34" i="7"/>
  <c r="K25" i="2"/>
  <c r="L25" i="2"/>
  <c r="J37" i="1"/>
  <c r="I18" i="1"/>
  <c r="E49" i="1"/>
  <c r="N7" i="1"/>
  <c r="N9" i="2"/>
  <c r="J18" i="1"/>
  <c r="J20" i="1" s="1"/>
  <c r="M49" i="7" l="1"/>
  <c r="M21" i="3"/>
  <c r="N21" i="3" s="1"/>
  <c r="C46" i="17" s="1"/>
  <c r="C44" i="8"/>
  <c r="Q39" i="2"/>
  <c r="R39" i="2" s="1"/>
  <c r="C79" i="17"/>
  <c r="O29" i="1"/>
  <c r="J39" i="1"/>
  <c r="L28" i="1"/>
  <c r="C9" i="17"/>
  <c r="C120" i="17"/>
  <c r="M25" i="2"/>
  <c r="K9" i="3" s="1"/>
  <c r="T34" i="7"/>
  <c r="M55" i="7"/>
  <c r="S19" i="2"/>
  <c r="C75" i="17"/>
  <c r="C76" i="17" s="1"/>
  <c r="N34" i="2"/>
  <c r="K27" i="1"/>
  <c r="O41" i="1"/>
  <c r="AA46" i="7"/>
  <c r="W40" i="7"/>
  <c r="K26" i="1"/>
  <c r="F64" i="7"/>
  <c r="F66" i="7" s="1"/>
  <c r="O36" i="7"/>
  <c r="O37" i="7" s="1"/>
  <c r="O32" i="2"/>
  <c r="O23" i="3"/>
  <c r="M26" i="2"/>
  <c r="N28" i="2"/>
  <c r="M22" i="3" s="1"/>
  <c r="F60" i="7"/>
  <c r="F62" i="7" s="1"/>
  <c r="P43" i="7"/>
  <c r="K18" i="1"/>
  <c r="K20" i="1" s="1"/>
  <c r="M28" i="1"/>
  <c r="L10" i="3"/>
  <c r="L29" i="2"/>
  <c r="L36" i="2" s="1"/>
  <c r="J9" i="3"/>
  <c r="I20" i="1"/>
  <c r="N8" i="1"/>
  <c r="K29" i="2"/>
  <c r="K36" i="2" s="1"/>
  <c r="I9" i="3"/>
  <c r="E5" i="3"/>
  <c r="N9" i="1"/>
  <c r="L12" i="1"/>
  <c r="I37" i="1"/>
  <c r="N48" i="7" l="1"/>
  <c r="N47" i="7" s="1"/>
  <c r="P32" i="1"/>
  <c r="S39" i="2"/>
  <c r="P21" i="3"/>
  <c r="J45" i="1"/>
  <c r="J49" i="1" s="1"/>
  <c r="J5" i="3" s="1"/>
  <c r="I39" i="1"/>
  <c r="I45" i="1" s="1"/>
  <c r="N28" i="1"/>
  <c r="C142" i="17" s="1"/>
  <c r="C10" i="17"/>
  <c r="C121" i="17"/>
  <c r="C11" i="17"/>
  <c r="C122" i="17"/>
  <c r="M29" i="2"/>
  <c r="M36" i="2" s="1"/>
  <c r="K37" i="1"/>
  <c r="K39" i="1" s="1"/>
  <c r="K45" i="1" s="1"/>
  <c r="O6" i="3"/>
  <c r="Q42" i="7"/>
  <c r="Q43" i="7" s="1"/>
  <c r="K7" i="3"/>
  <c r="L7" i="3"/>
  <c r="O34" i="2"/>
  <c r="M25" i="1"/>
  <c r="N25" i="1" s="1"/>
  <c r="C139" i="17" s="1"/>
  <c r="T19" i="2"/>
  <c r="D64" i="17" s="1"/>
  <c r="AB46" i="7"/>
  <c r="U34" i="7"/>
  <c r="M23" i="3"/>
  <c r="N23" i="3" s="1"/>
  <c r="N22" i="3"/>
  <c r="C47" i="17" s="1"/>
  <c r="C48" i="17" s="1"/>
  <c r="P36" i="7"/>
  <c r="P35" i="7" s="1"/>
  <c r="X40" i="7"/>
  <c r="N55" i="7"/>
  <c r="N54" i="7"/>
  <c r="N53" i="7" s="1"/>
  <c r="O35" i="7"/>
  <c r="M12" i="1"/>
  <c r="O9" i="2"/>
  <c r="C128" i="17"/>
  <c r="L37" i="1"/>
  <c r="N25" i="2"/>
  <c r="L18" i="1"/>
  <c r="L20" i="1" s="1"/>
  <c r="N6" i="1"/>
  <c r="N49" i="7" l="1"/>
  <c r="P34" i="1"/>
  <c r="P29" i="1"/>
  <c r="P33" i="1"/>
  <c r="P35" i="1"/>
  <c r="P36" i="1"/>
  <c r="P30" i="1"/>
  <c r="Q21" i="3"/>
  <c r="T39" i="2"/>
  <c r="D10" i="8"/>
  <c r="L39" i="1"/>
  <c r="K49" i="1"/>
  <c r="P22" i="1"/>
  <c r="P31" i="1"/>
  <c r="C8" i="17"/>
  <c r="C12" i="17" s="1"/>
  <c r="C119" i="17"/>
  <c r="C123" i="17" s="1"/>
  <c r="Q26" i="2"/>
  <c r="O26" i="2"/>
  <c r="C70" i="17" s="1"/>
  <c r="R42" i="7"/>
  <c r="M27" i="1"/>
  <c r="N27" i="1" s="1"/>
  <c r="V34" i="7"/>
  <c r="AC46" i="7"/>
  <c r="Y40" i="7"/>
  <c r="Q41" i="7"/>
  <c r="I61" i="7" s="1"/>
  <c r="I65" i="7"/>
  <c r="D185" i="17"/>
  <c r="O54" i="7"/>
  <c r="O53" i="7" s="1"/>
  <c r="O25" i="1"/>
  <c r="P37" i="7"/>
  <c r="M26" i="1"/>
  <c r="N26" i="1" s="1"/>
  <c r="C140" i="17" s="1"/>
  <c r="V19" i="2"/>
  <c r="N10" i="1"/>
  <c r="C60" i="17"/>
  <c r="M10" i="3"/>
  <c r="N10" i="3" s="1"/>
  <c r="C37" i="17" s="1"/>
  <c r="O25" i="2"/>
  <c r="N29" i="2"/>
  <c r="N36" i="2" s="1"/>
  <c r="L9" i="3"/>
  <c r="O48" i="7" l="1"/>
  <c r="O47" i="7" s="1"/>
  <c r="Q29" i="1"/>
  <c r="D79" i="17"/>
  <c r="R21" i="3"/>
  <c r="S21" i="3" s="1"/>
  <c r="D46" i="17" s="1"/>
  <c r="V39" i="2"/>
  <c r="D44" i="8"/>
  <c r="L45" i="1"/>
  <c r="L49" i="1" s="1"/>
  <c r="L5" i="3" s="1"/>
  <c r="K5" i="3"/>
  <c r="Q32" i="1"/>
  <c r="O7" i="3"/>
  <c r="M7" i="3"/>
  <c r="N7" i="3" s="1"/>
  <c r="C34" i="17" s="1"/>
  <c r="M18" i="1"/>
  <c r="D159" i="17"/>
  <c r="P41" i="1"/>
  <c r="W34" i="7"/>
  <c r="O26" i="1"/>
  <c r="R41" i="7"/>
  <c r="W19" i="2"/>
  <c r="O27" i="1"/>
  <c r="Q36" i="7"/>
  <c r="O55" i="7"/>
  <c r="Z40" i="7"/>
  <c r="AD46" i="7"/>
  <c r="C141" i="17"/>
  <c r="D8" i="2"/>
  <c r="R43" i="7"/>
  <c r="M37" i="1"/>
  <c r="M9" i="3"/>
  <c r="N9" i="3" s="1"/>
  <c r="C36" i="17" s="1"/>
  <c r="C69" i="17"/>
  <c r="C72" i="17" s="1"/>
  <c r="C77" i="17" s="1"/>
  <c r="O29" i="2"/>
  <c r="I49" i="1"/>
  <c r="O49" i="7" l="1"/>
  <c r="P48" i="7"/>
  <c r="P47" i="7" s="1"/>
  <c r="W39" i="2"/>
  <c r="T21" i="3"/>
  <c r="B16" i="3"/>
  <c r="Q31" i="1"/>
  <c r="Q30" i="1"/>
  <c r="Q36" i="1"/>
  <c r="Q35" i="1"/>
  <c r="C151" i="17"/>
  <c r="M20" i="1"/>
  <c r="M39" i="1" s="1"/>
  <c r="M45" i="1" s="1"/>
  <c r="S42" i="7"/>
  <c r="S43" i="7" s="1"/>
  <c r="AE46" i="7"/>
  <c r="AA40" i="7"/>
  <c r="Q33" i="1"/>
  <c r="P54" i="7"/>
  <c r="P53" i="7" s="1"/>
  <c r="Q34" i="1"/>
  <c r="E8" i="2"/>
  <c r="C16" i="3" s="1"/>
  <c r="C17" i="3" s="1"/>
  <c r="Q35" i="7"/>
  <c r="G60" i="7" s="1"/>
  <c r="G64" i="7"/>
  <c r="G66" i="7" s="1"/>
  <c r="X34" i="7"/>
  <c r="P6" i="3"/>
  <c r="Q37" i="7"/>
  <c r="X19" i="2"/>
  <c r="I5" i="3"/>
  <c r="N37" i="1"/>
  <c r="O36" i="2"/>
  <c r="C42" i="8"/>
  <c r="P55" i="7" l="1"/>
  <c r="P49" i="7"/>
  <c r="R29" i="1"/>
  <c r="S29" i="1" s="1"/>
  <c r="D143" i="17" s="1"/>
  <c r="X39" i="2"/>
  <c r="U21" i="3"/>
  <c r="Q22" i="1"/>
  <c r="B17" i="3"/>
  <c r="O12" i="1"/>
  <c r="T42" i="7"/>
  <c r="J65" i="7" s="1"/>
  <c r="T43" i="7"/>
  <c r="Y19" i="2"/>
  <c r="E64" i="17" s="1"/>
  <c r="Y34" i="7"/>
  <c r="S41" i="7"/>
  <c r="AF46" i="7"/>
  <c r="R36" i="7"/>
  <c r="R37" i="7"/>
  <c r="AB40" i="7"/>
  <c r="Q28" i="2"/>
  <c r="P22" i="3" s="1"/>
  <c r="G62" i="7"/>
  <c r="Q32" i="2"/>
  <c r="F8" i="2"/>
  <c r="D16" i="3" s="1"/>
  <c r="D17" i="3" s="1"/>
  <c r="Q54" i="7"/>
  <c r="Q53" i="7" s="1"/>
  <c r="Q25" i="2"/>
  <c r="C20" i="17"/>
  <c r="C21" i="17" s="1"/>
  <c r="C35" i="8"/>
  <c r="Q48" i="7" l="1"/>
  <c r="Q47" i="7" s="1"/>
  <c r="Q49" i="7"/>
  <c r="V21" i="3"/>
  <c r="Y39" i="2"/>
  <c r="M49" i="1"/>
  <c r="Q34" i="2"/>
  <c r="Q41" i="1"/>
  <c r="AC40" i="7"/>
  <c r="S36" i="7"/>
  <c r="S35" i="7" s="1"/>
  <c r="AG46" i="7"/>
  <c r="AA19" i="2"/>
  <c r="U42" i="7"/>
  <c r="U43" i="7" s="1"/>
  <c r="G8" i="2"/>
  <c r="R35" i="7"/>
  <c r="Z34" i="7"/>
  <c r="T41" i="7"/>
  <c r="J61" i="7" s="1"/>
  <c r="Q55" i="7"/>
  <c r="P23" i="3"/>
  <c r="Q29" i="2"/>
  <c r="O9" i="3"/>
  <c r="R25" i="2"/>
  <c r="R9" i="2"/>
  <c r="R48" i="7" l="1"/>
  <c r="R47" i="7" s="1"/>
  <c r="T29" i="1"/>
  <c r="U29" i="1"/>
  <c r="V29" i="1"/>
  <c r="E79" i="17"/>
  <c r="W21" i="3"/>
  <c r="X21" i="3" s="1"/>
  <c r="E46" i="17" s="1"/>
  <c r="E44" i="8"/>
  <c r="AA39" i="2"/>
  <c r="D158" i="17"/>
  <c r="D164" i="17" s="1"/>
  <c r="R32" i="1"/>
  <c r="S32" i="1" s="1"/>
  <c r="P28" i="1"/>
  <c r="S25" i="2"/>
  <c r="E16" i="3"/>
  <c r="Q36" i="2"/>
  <c r="Q26" i="1"/>
  <c r="Q27" i="1"/>
  <c r="R54" i="7"/>
  <c r="R53" i="7" s="1"/>
  <c r="P25" i="1"/>
  <c r="H8" i="2"/>
  <c r="F16" i="3" s="1"/>
  <c r="F17" i="3" s="1"/>
  <c r="AB19" i="2"/>
  <c r="S37" i="7"/>
  <c r="Q6" i="3"/>
  <c r="AA34" i="7"/>
  <c r="V42" i="7"/>
  <c r="V43" i="7" s="1"/>
  <c r="U41" i="7"/>
  <c r="K65" i="7"/>
  <c r="AH46" i="7"/>
  <c r="AD40" i="7"/>
  <c r="M5" i="3"/>
  <c r="P9" i="3"/>
  <c r="P12" i="1"/>
  <c r="R49" i="7" l="1"/>
  <c r="AB39" i="2"/>
  <c r="Y21" i="3"/>
  <c r="R36" i="1"/>
  <c r="S36" i="1" s="1"/>
  <c r="D150" i="17" s="1"/>
  <c r="R22" i="1"/>
  <c r="R30" i="1"/>
  <c r="S30" i="1" s="1"/>
  <c r="D144" i="17" s="1"/>
  <c r="R35" i="1"/>
  <c r="S35" i="1" s="1"/>
  <c r="R34" i="1"/>
  <c r="S34" i="1" s="1"/>
  <c r="R33" i="1"/>
  <c r="S33" i="1" s="1"/>
  <c r="R31" i="1"/>
  <c r="S31" i="1" s="1"/>
  <c r="D145" i="17" s="1"/>
  <c r="E17" i="3"/>
  <c r="S26" i="2"/>
  <c r="Q25" i="1"/>
  <c r="AE40" i="7"/>
  <c r="AC19" i="2"/>
  <c r="R55" i="7"/>
  <c r="P26" i="1"/>
  <c r="V41" i="7"/>
  <c r="L65" i="7"/>
  <c r="AB34" i="7"/>
  <c r="T36" i="7"/>
  <c r="R26" i="2"/>
  <c r="AI46" i="7"/>
  <c r="W42" i="7"/>
  <c r="W43" i="7" s="1"/>
  <c r="I8" i="2"/>
  <c r="P27" i="1"/>
  <c r="Q9" i="3"/>
  <c r="S9" i="2"/>
  <c r="T25" i="2"/>
  <c r="P18" i="1"/>
  <c r="S48" i="7" l="1"/>
  <c r="S47" i="7" s="1"/>
  <c r="S49" i="7"/>
  <c r="AC39" i="2"/>
  <c r="Z21" i="3"/>
  <c r="G16" i="3"/>
  <c r="T32" i="1"/>
  <c r="D149" i="17"/>
  <c r="F179" i="17"/>
  <c r="D148" i="17"/>
  <c r="J8" i="2"/>
  <c r="H16" i="3" s="1"/>
  <c r="H17" i="3" s="1"/>
  <c r="X42" i="7"/>
  <c r="X43" i="7" s="1"/>
  <c r="AC34" i="7"/>
  <c r="D146" i="17"/>
  <c r="W41" i="7"/>
  <c r="K61" i="7" s="1"/>
  <c r="M65" i="7"/>
  <c r="AJ46" i="7"/>
  <c r="P7" i="3"/>
  <c r="T35" i="7"/>
  <c r="H60" i="7" s="1"/>
  <c r="H64" i="7"/>
  <c r="H66" i="7" s="1"/>
  <c r="Q7" i="3"/>
  <c r="S54" i="7"/>
  <c r="S53" i="7" s="1"/>
  <c r="AD19" i="2"/>
  <c r="F64" i="17" s="1"/>
  <c r="AF40" i="7"/>
  <c r="T37" i="7"/>
  <c r="R41" i="1"/>
  <c r="D147" i="17"/>
  <c r="R9" i="3"/>
  <c r="S9" i="3" s="1"/>
  <c r="D36" i="17" s="1"/>
  <c r="D69" i="17"/>
  <c r="Q10" i="3"/>
  <c r="Q12" i="1"/>
  <c r="P20" i="1"/>
  <c r="P37" i="1"/>
  <c r="S55" i="7" l="1"/>
  <c r="T48" i="7"/>
  <c r="T47" i="7" s="1"/>
  <c r="T49" i="7"/>
  <c r="AD39" i="2"/>
  <c r="AA21" i="3"/>
  <c r="P39" i="1"/>
  <c r="P45" i="1" s="1"/>
  <c r="W29" i="1"/>
  <c r="X29" i="1" s="1"/>
  <c r="E143" i="17" s="1"/>
  <c r="Q28" i="1"/>
  <c r="G17" i="3"/>
  <c r="T31" i="1"/>
  <c r="T30" i="1"/>
  <c r="T36" i="1"/>
  <c r="Y42" i="7"/>
  <c r="T54" i="7"/>
  <c r="T53" i="7" s="1"/>
  <c r="T55" i="7"/>
  <c r="AF19" i="2"/>
  <c r="AD34" i="7"/>
  <c r="K8" i="2"/>
  <c r="AG40" i="7"/>
  <c r="R6" i="3"/>
  <c r="S6" i="3" s="1"/>
  <c r="D33" i="17" s="1"/>
  <c r="S41" i="1"/>
  <c r="U36" i="7"/>
  <c r="U37" i="7" s="1"/>
  <c r="T33" i="1"/>
  <c r="R28" i="2"/>
  <c r="H62" i="7"/>
  <c r="R32" i="2"/>
  <c r="AK46" i="7"/>
  <c r="X41" i="7"/>
  <c r="N65" i="7"/>
  <c r="Q18" i="1"/>
  <c r="Q20" i="1" s="1"/>
  <c r="U48" i="7" l="1"/>
  <c r="U47" i="7" s="1"/>
  <c r="U49" i="7"/>
  <c r="F79" i="17"/>
  <c r="AB21" i="3"/>
  <c r="AC21" i="3" s="1"/>
  <c r="F46" i="17" s="1"/>
  <c r="F44" i="8"/>
  <c r="AF39" i="2"/>
  <c r="T34" i="1"/>
  <c r="T22" i="1"/>
  <c r="T35" i="1"/>
  <c r="I16" i="3"/>
  <c r="V36" i="7"/>
  <c r="V35" i="7" s="1"/>
  <c r="U35" i="7"/>
  <c r="AH40" i="7"/>
  <c r="L8" i="2"/>
  <c r="J16" i="3" s="1"/>
  <c r="J17" i="3" s="1"/>
  <c r="AL46" i="7"/>
  <c r="Q22" i="3"/>
  <c r="R29" i="2"/>
  <c r="U54" i="7"/>
  <c r="U53" i="7" s="1"/>
  <c r="Y41" i="7"/>
  <c r="O65" i="7"/>
  <c r="R34" i="2"/>
  <c r="AE34" i="7"/>
  <c r="AG19" i="2"/>
  <c r="Y43" i="7"/>
  <c r="T9" i="2"/>
  <c r="Q37" i="1"/>
  <c r="Q39" i="1" s="1"/>
  <c r="Q45" i="1" s="1"/>
  <c r="U55" i="7" l="1"/>
  <c r="V48" i="7"/>
  <c r="V47" i="7" s="1"/>
  <c r="V49" i="7"/>
  <c r="AG39" i="2"/>
  <c r="AD21" i="3"/>
  <c r="Y29" i="1"/>
  <c r="I17" i="3"/>
  <c r="U32" i="1"/>
  <c r="Z42" i="7"/>
  <c r="Z43" i="7" s="1"/>
  <c r="AH19" i="2"/>
  <c r="R36" i="2"/>
  <c r="AI40" i="7"/>
  <c r="Q23" i="3"/>
  <c r="T41" i="1"/>
  <c r="V37" i="7"/>
  <c r="AF34" i="7"/>
  <c r="V54" i="7"/>
  <c r="V53" i="7" s="1"/>
  <c r="AM46" i="7"/>
  <c r="M8" i="2"/>
  <c r="P49" i="1"/>
  <c r="S6" i="1"/>
  <c r="D60" i="17"/>
  <c r="R10" i="3"/>
  <c r="V55" i="7" l="1"/>
  <c r="W48" i="7"/>
  <c r="W47" i="7" s="1"/>
  <c r="AE21" i="3"/>
  <c r="AH39" i="2"/>
  <c r="R28" i="1"/>
  <c r="D8" i="17"/>
  <c r="D12" i="17" s="1"/>
  <c r="D119" i="17"/>
  <c r="D123" i="17" s="1"/>
  <c r="K16" i="3"/>
  <c r="K17" i="3" s="1"/>
  <c r="AI19" i="2"/>
  <c r="G64" i="17" s="1"/>
  <c r="U31" i="1"/>
  <c r="U30" i="1"/>
  <c r="U36" i="1"/>
  <c r="U35" i="1"/>
  <c r="N8" i="2"/>
  <c r="W36" i="7"/>
  <c r="W37" i="7" s="1"/>
  <c r="R26" i="1"/>
  <c r="S26" i="1" s="1"/>
  <c r="D140" i="17" s="1"/>
  <c r="W54" i="7"/>
  <c r="W53" i="7" s="1"/>
  <c r="R27" i="1"/>
  <c r="S27" i="1" s="1"/>
  <c r="T26" i="2"/>
  <c r="R25" i="1"/>
  <c r="S25" i="1" s="1"/>
  <c r="D139" i="17" s="1"/>
  <c r="AJ40" i="7"/>
  <c r="AA42" i="7"/>
  <c r="U33" i="1"/>
  <c r="AN46" i="7"/>
  <c r="AG34" i="7"/>
  <c r="T6" i="3"/>
  <c r="Z41" i="7"/>
  <c r="L61" i="7" s="1"/>
  <c r="P65" i="7"/>
  <c r="U34" i="1"/>
  <c r="R12" i="1"/>
  <c r="S12" i="1" s="1"/>
  <c r="D125" i="17" s="1"/>
  <c r="P5" i="3"/>
  <c r="W49" i="7" l="1"/>
  <c r="AI39" i="2"/>
  <c r="AF21" i="3"/>
  <c r="U22" i="1"/>
  <c r="L16" i="3"/>
  <c r="L17" i="3" s="1"/>
  <c r="E185" i="17"/>
  <c r="AH34" i="7"/>
  <c r="AA41" i="7"/>
  <c r="O8" i="2"/>
  <c r="Q65" i="7"/>
  <c r="AO46" i="7"/>
  <c r="AA43" i="7"/>
  <c r="D70" i="17"/>
  <c r="D72" i="17" s="1"/>
  <c r="R7" i="3"/>
  <c r="S7" i="3" s="1"/>
  <c r="D34" i="17" s="1"/>
  <c r="D141" i="17"/>
  <c r="Q8" i="2"/>
  <c r="W55" i="7"/>
  <c r="W35" i="7"/>
  <c r="I60" i="7" s="1"/>
  <c r="I64" i="7"/>
  <c r="I66" i="7" s="1"/>
  <c r="X36" i="7"/>
  <c r="X37" i="7" s="1"/>
  <c r="AK40" i="7"/>
  <c r="Q49" i="1"/>
  <c r="X48" i="7" l="1"/>
  <c r="X47" i="7" s="1"/>
  <c r="M16" i="3"/>
  <c r="M17" i="3" s="1"/>
  <c r="C62" i="17"/>
  <c r="G44" i="8"/>
  <c r="G79" i="17"/>
  <c r="AG21" i="3"/>
  <c r="AH21" i="3" s="1"/>
  <c r="G46" i="17" s="1"/>
  <c r="Z29" i="1"/>
  <c r="O16" i="3"/>
  <c r="V32" i="1"/>
  <c r="R18" i="1"/>
  <c r="AI34" i="7"/>
  <c r="U41" i="1"/>
  <c r="X35" i="7"/>
  <c r="P8" i="2"/>
  <c r="AL40" i="7"/>
  <c r="R8" i="2"/>
  <c r="P16" i="3" s="1"/>
  <c r="P17" i="3" s="1"/>
  <c r="AP46" i="7"/>
  <c r="Y36" i="7"/>
  <c r="Y35" i="7" s="1"/>
  <c r="I62" i="7"/>
  <c r="S28" i="2"/>
  <c r="S32" i="2"/>
  <c r="X54" i="7"/>
  <c r="X53" i="7" s="1"/>
  <c r="AB42" i="7"/>
  <c r="AB43" i="7" s="1"/>
  <c r="E159" i="17"/>
  <c r="V9" i="2"/>
  <c r="R37" i="1"/>
  <c r="Q5" i="3"/>
  <c r="X49" i="7" l="1"/>
  <c r="N16" i="3"/>
  <c r="C42" i="17" s="1"/>
  <c r="C43" i="17" s="1"/>
  <c r="C8" i="8" s="1"/>
  <c r="N17" i="3"/>
  <c r="O17" i="3"/>
  <c r="V31" i="1"/>
  <c r="V30" i="1"/>
  <c r="V36" i="1"/>
  <c r="V35" i="1"/>
  <c r="R20" i="1"/>
  <c r="R39" i="1" s="1"/>
  <c r="R45" i="1" s="1"/>
  <c r="U6" i="3"/>
  <c r="AC42" i="7"/>
  <c r="S65" i="7" s="1"/>
  <c r="V34" i="1"/>
  <c r="T25" i="1"/>
  <c r="S8" i="2"/>
  <c r="Q16" i="3" s="1"/>
  <c r="Q17" i="3" s="1"/>
  <c r="AQ46" i="7"/>
  <c r="S34" i="2"/>
  <c r="R22" i="3"/>
  <c r="S29" i="2"/>
  <c r="AB41" i="7"/>
  <c r="R65" i="7"/>
  <c r="X55" i="7"/>
  <c r="Y37" i="7"/>
  <c r="AM40" i="7"/>
  <c r="V33" i="1"/>
  <c r="AJ34" i="7"/>
  <c r="T28" i="1"/>
  <c r="T10" i="3"/>
  <c r="Y48" i="7" l="1"/>
  <c r="Y47" i="7" s="1"/>
  <c r="Y49" i="7"/>
  <c r="V22" i="1"/>
  <c r="S36" i="2"/>
  <c r="T8" i="2"/>
  <c r="D62" i="17" s="1"/>
  <c r="W26" i="2"/>
  <c r="T18" i="1"/>
  <c r="T20" i="1" s="1"/>
  <c r="AN40" i="7"/>
  <c r="AR46" i="7"/>
  <c r="T26" i="1"/>
  <c r="R23" i="3"/>
  <c r="S23" i="3" s="1"/>
  <c r="S22" i="3"/>
  <c r="D47" i="17" s="1"/>
  <c r="D48" i="17" s="1"/>
  <c r="T27" i="1"/>
  <c r="AC41" i="7"/>
  <c r="M61" i="7" s="1"/>
  <c r="AK34" i="7"/>
  <c r="Z36" i="7"/>
  <c r="Z37" i="7" s="1"/>
  <c r="Y54" i="7"/>
  <c r="Y53" i="7" s="1"/>
  <c r="V26" i="2"/>
  <c r="AC43" i="7"/>
  <c r="T12" i="1"/>
  <c r="V25" i="2"/>
  <c r="Z48" i="7" l="1"/>
  <c r="Z47" i="7" s="1"/>
  <c r="R16" i="3"/>
  <c r="R17" i="3" s="1"/>
  <c r="AA29" i="1"/>
  <c r="AD42" i="7"/>
  <c r="AD43" i="7" s="1"/>
  <c r="AL34" i="7"/>
  <c r="T7" i="3"/>
  <c r="U7" i="3"/>
  <c r="Y55" i="7"/>
  <c r="AA36" i="7"/>
  <c r="AO40" i="7"/>
  <c r="V41" i="1"/>
  <c r="U25" i="1"/>
  <c r="Z35" i="7"/>
  <c r="J60" i="7" s="1"/>
  <c r="J64" i="7"/>
  <c r="J66" i="7" s="1"/>
  <c r="AS46" i="7"/>
  <c r="T9" i="3"/>
  <c r="R49" i="1"/>
  <c r="T37" i="1"/>
  <c r="T39" i="1" s="1"/>
  <c r="T45" i="1" s="1"/>
  <c r="Z49" i="7" l="1"/>
  <c r="E158" i="17"/>
  <c r="E164" i="17" s="1"/>
  <c r="W32" i="1"/>
  <c r="X32" i="1" s="1"/>
  <c r="S16" i="3"/>
  <c r="D42" i="17" s="1"/>
  <c r="D43" i="17" s="1"/>
  <c r="D8" i="8" s="1"/>
  <c r="AA35" i="7"/>
  <c r="AM34" i="7"/>
  <c r="U26" i="1"/>
  <c r="Z54" i="7"/>
  <c r="Z53" i="7" s="1"/>
  <c r="Z55" i="7"/>
  <c r="AE42" i="7"/>
  <c r="AE43" i="7" s="1"/>
  <c r="V6" i="3"/>
  <c r="AD41" i="7"/>
  <c r="T65" i="7"/>
  <c r="AP40" i="7"/>
  <c r="AT46" i="7"/>
  <c r="U27" i="1"/>
  <c r="J62" i="7"/>
  <c r="T28" i="2"/>
  <c r="T32" i="2"/>
  <c r="AA37" i="7"/>
  <c r="U28" i="1"/>
  <c r="W9" i="2"/>
  <c r="R5" i="3"/>
  <c r="U65" i="7" l="1"/>
  <c r="AA48" i="7"/>
  <c r="AA47" i="7" s="1"/>
  <c r="W36" i="1"/>
  <c r="X36" i="1" s="1"/>
  <c r="E150" i="17" s="1"/>
  <c r="S17" i="3"/>
  <c r="W22" i="1"/>
  <c r="W33" i="1"/>
  <c r="X33" i="1" s="1"/>
  <c r="W31" i="1"/>
  <c r="X31" i="1" s="1"/>
  <c r="E145" i="17" s="1"/>
  <c r="W30" i="1"/>
  <c r="X30" i="1" s="1"/>
  <c r="W35" i="1"/>
  <c r="X35" i="1" s="1"/>
  <c r="W34" i="1"/>
  <c r="X34" i="1" s="1"/>
  <c r="X26" i="2"/>
  <c r="V7" i="3" s="1"/>
  <c r="V25" i="1"/>
  <c r="AB36" i="7"/>
  <c r="AB37" i="7" s="1"/>
  <c r="T22" i="3"/>
  <c r="T29" i="2"/>
  <c r="AA54" i="7"/>
  <c r="AA53" i="7" s="1"/>
  <c r="AQ40" i="7"/>
  <c r="AF42" i="7"/>
  <c r="AF43" i="7" s="1"/>
  <c r="AN34" i="7"/>
  <c r="D75" i="17"/>
  <c r="D76" i="17" s="1"/>
  <c r="D77" i="17" s="1"/>
  <c r="T34" i="2"/>
  <c r="AU46" i="7"/>
  <c r="AE41" i="7"/>
  <c r="T49" i="1"/>
  <c r="U12" i="1"/>
  <c r="U10" i="3"/>
  <c r="AA49" i="7" l="1"/>
  <c r="X22" i="1"/>
  <c r="E19" i="17" s="1"/>
  <c r="E144" i="17"/>
  <c r="E149" i="17"/>
  <c r="G179" i="17"/>
  <c r="E148" i="17"/>
  <c r="V27" i="1"/>
  <c r="AG42" i="7"/>
  <c r="AG41" i="7" s="1"/>
  <c r="T23" i="3"/>
  <c r="E147" i="17"/>
  <c r="E146" i="17"/>
  <c r="AF41" i="7"/>
  <c r="N61" i="7" s="1"/>
  <c r="V65" i="7"/>
  <c r="AC36" i="7"/>
  <c r="AC35" i="7" s="1"/>
  <c r="AV46" i="7"/>
  <c r="AO34" i="7"/>
  <c r="V26" i="1"/>
  <c r="AR40" i="7"/>
  <c r="AB35" i="7"/>
  <c r="K64" i="7"/>
  <c r="K66" i="7" s="1"/>
  <c r="W41" i="1"/>
  <c r="W65" i="7"/>
  <c r="AA55" i="7"/>
  <c r="T36" i="2"/>
  <c r="D42" i="8"/>
  <c r="U18" i="1"/>
  <c r="U20" i="1" s="1"/>
  <c r="W25" i="2"/>
  <c r="T5" i="3"/>
  <c r="U37" i="1"/>
  <c r="AG43" i="7" l="1"/>
  <c r="O61" i="7"/>
  <c r="K60" i="7"/>
  <c r="K62" i="7" s="1"/>
  <c r="AC37" i="7"/>
  <c r="AD36" i="7" s="1"/>
  <c r="AB48" i="7"/>
  <c r="AB47" i="7" s="1"/>
  <c r="U39" i="1"/>
  <c r="U45" i="1" s="1"/>
  <c r="Y32" i="1"/>
  <c r="AB29" i="1"/>
  <c r="AC29" i="1" s="1"/>
  <c r="F143" i="17" s="1"/>
  <c r="Y31" i="1"/>
  <c r="Y36" i="1"/>
  <c r="Y35" i="1"/>
  <c r="W6" i="3"/>
  <c r="X6" i="3" s="1"/>
  <c r="E33" i="17" s="1"/>
  <c r="X41" i="1"/>
  <c r="AH42" i="7"/>
  <c r="AH41" i="7" s="1"/>
  <c r="AB54" i="7"/>
  <c r="AB53" i="7" s="1"/>
  <c r="AP34" i="7"/>
  <c r="AS40" i="7"/>
  <c r="V28" i="2"/>
  <c r="Y33" i="1"/>
  <c r="Y34" i="1"/>
  <c r="AW46" i="7"/>
  <c r="V28" i="1"/>
  <c r="X9" i="2"/>
  <c r="V10" i="3" s="1"/>
  <c r="U9" i="3"/>
  <c r="V32" i="2" l="1"/>
  <c r="V34" i="2" s="1"/>
  <c r="AB49" i="7"/>
  <c r="AD37" i="7"/>
  <c r="AC48" i="7"/>
  <c r="AC47" i="7" s="1"/>
  <c r="AH43" i="7"/>
  <c r="AI42" i="7" s="1"/>
  <c r="AI41" i="7" s="1"/>
  <c r="Y22" i="1"/>
  <c r="Y30" i="1"/>
  <c r="U22" i="3"/>
  <c r="V29" i="2"/>
  <c r="AQ34" i="7"/>
  <c r="AE36" i="7"/>
  <c r="AE37" i="7"/>
  <c r="AT40" i="7"/>
  <c r="AX46" i="7"/>
  <c r="AD35" i="7"/>
  <c r="AB55" i="7"/>
  <c r="V12" i="1"/>
  <c r="U49" i="1"/>
  <c r="X7" i="1"/>
  <c r="AI43" i="7" l="1"/>
  <c r="AJ42" i="7" s="1"/>
  <c r="AJ41" i="7" s="1"/>
  <c r="P61" i="7" s="1"/>
  <c r="V36" i="2"/>
  <c r="AC49" i="7"/>
  <c r="E9" i="17"/>
  <c r="E120" i="17"/>
  <c r="AD29" i="1"/>
  <c r="Z32" i="1"/>
  <c r="AY46" i="7"/>
  <c r="AU40" i="7"/>
  <c r="AE35" i="7"/>
  <c r="Y41" i="1"/>
  <c r="AF36" i="7"/>
  <c r="AF35" i="7" s="1"/>
  <c r="AR34" i="7"/>
  <c r="U23" i="3"/>
  <c r="AC54" i="7"/>
  <c r="AC53" i="7" s="1"/>
  <c r="V18" i="1"/>
  <c r="V20" i="1" s="1"/>
  <c r="X25" i="2"/>
  <c r="V37" i="1"/>
  <c r="X9" i="1"/>
  <c r="X8" i="1"/>
  <c r="U5" i="3"/>
  <c r="AC55" i="7" l="1"/>
  <c r="AD54" i="7" s="1"/>
  <c r="AD53" i="7" s="1"/>
  <c r="L60" i="7"/>
  <c r="AD48" i="7"/>
  <c r="AD47" i="7" s="1"/>
  <c r="V39" i="1"/>
  <c r="V45" i="1" s="1"/>
  <c r="E10" i="17"/>
  <c r="E121" i="17"/>
  <c r="E11" i="17"/>
  <c r="E122" i="17"/>
  <c r="Z31" i="1"/>
  <c r="Z36" i="1"/>
  <c r="Z30" i="1"/>
  <c r="Z35" i="1"/>
  <c r="L62" i="7"/>
  <c r="W28" i="2"/>
  <c r="W32" i="2"/>
  <c r="Y6" i="3"/>
  <c r="AF37" i="7"/>
  <c r="W26" i="1"/>
  <c r="X26" i="1" s="1"/>
  <c r="E140" i="17" s="1"/>
  <c r="Z33" i="1"/>
  <c r="L64" i="7"/>
  <c r="L66" i="7" s="1"/>
  <c r="AV40" i="7"/>
  <c r="Y26" i="2"/>
  <c r="W25" i="1"/>
  <c r="X25" i="1" s="1"/>
  <c r="E139" i="17" s="1"/>
  <c r="Z34" i="1"/>
  <c r="W27" i="1"/>
  <c r="X27" i="1" s="1"/>
  <c r="AS34" i="7"/>
  <c r="AJ43" i="7"/>
  <c r="AZ46" i="7"/>
  <c r="V9" i="3"/>
  <c r="Y9" i="2"/>
  <c r="AD49" i="7" l="1"/>
  <c r="E12" i="17"/>
  <c r="Z22" i="1"/>
  <c r="W28" i="1"/>
  <c r="X28" i="1" s="1"/>
  <c r="E142" i="17" s="1"/>
  <c r="E123" i="17"/>
  <c r="AA26" i="2"/>
  <c r="Y7" i="3" s="1"/>
  <c r="AT34" i="7"/>
  <c r="E70" i="17"/>
  <c r="W7" i="3"/>
  <c r="X7" i="3" s="1"/>
  <c r="E34" i="17" s="1"/>
  <c r="F185" i="17"/>
  <c r="W34" i="2"/>
  <c r="AK42" i="7"/>
  <c r="AK41" i="7" s="1"/>
  <c r="AG36" i="7"/>
  <c r="AG37" i="7"/>
  <c r="BA46" i="7"/>
  <c r="E141" i="17"/>
  <c r="V8" i="2"/>
  <c r="AW40" i="7"/>
  <c r="Y25" i="1"/>
  <c r="V22" i="3"/>
  <c r="W29" i="2"/>
  <c r="AD55" i="7"/>
  <c r="E128" i="17"/>
  <c r="W18" i="1"/>
  <c r="X18" i="1" s="1"/>
  <c r="E60" i="17"/>
  <c r="W10" i="3"/>
  <c r="X10" i="3" s="1"/>
  <c r="E37" i="17" s="1"/>
  <c r="W12" i="1"/>
  <c r="X12" i="1" s="1"/>
  <c r="E125" i="17" s="1"/>
  <c r="V49" i="1"/>
  <c r="X10" i="1"/>
  <c r="AE48" i="7" l="1"/>
  <c r="AE47" i="7" s="1"/>
  <c r="E131" i="17"/>
  <c r="E133" i="17" s="1"/>
  <c r="E14" i="17"/>
  <c r="AE29" i="1"/>
  <c r="T16" i="3"/>
  <c r="W36" i="2"/>
  <c r="AA32" i="1"/>
  <c r="F159" i="17"/>
  <c r="AG35" i="7"/>
  <c r="M64" i="7"/>
  <c r="M66" i="7" s="1"/>
  <c r="Z41" i="1"/>
  <c r="AK43" i="7"/>
  <c r="Y27" i="1"/>
  <c r="AU34" i="7"/>
  <c r="AX40" i="7"/>
  <c r="AH36" i="7"/>
  <c r="AE54" i="7"/>
  <c r="AE53" i="7" s="1"/>
  <c r="V23" i="3"/>
  <c r="BB46" i="7"/>
  <c r="Y26" i="1"/>
  <c r="W8" i="2"/>
  <c r="U16" i="3" s="1"/>
  <c r="U17" i="3" s="1"/>
  <c r="Y25" i="2"/>
  <c r="W20" i="1"/>
  <c r="W37" i="1"/>
  <c r="E151" i="17"/>
  <c r="V5" i="3"/>
  <c r="AE49" i="7" l="1"/>
  <c r="AF48" i="7" s="1"/>
  <c r="AE55" i="7"/>
  <c r="AF55" i="7" s="1"/>
  <c r="X20" i="1"/>
  <c r="E16" i="17" s="1"/>
  <c r="W39" i="1"/>
  <c r="W45" i="1" s="1"/>
  <c r="X8" i="2"/>
  <c r="V16" i="3" s="1"/>
  <c r="V17" i="3" s="1"/>
  <c r="T17" i="3"/>
  <c r="AA31" i="1"/>
  <c r="AA30" i="1"/>
  <c r="AA36" i="1"/>
  <c r="AA35" i="1"/>
  <c r="AF54" i="7"/>
  <c r="AF53" i="7" s="1"/>
  <c r="AH35" i="7"/>
  <c r="AA34" i="1"/>
  <c r="AA33" i="1"/>
  <c r="AY40" i="7"/>
  <c r="AH37" i="7"/>
  <c r="AL42" i="7"/>
  <c r="AL41" i="7" s="1"/>
  <c r="BC46" i="7"/>
  <c r="AV34" i="7"/>
  <c r="Z6" i="3"/>
  <c r="W9" i="3"/>
  <c r="X9" i="3" s="1"/>
  <c r="E36" i="17" s="1"/>
  <c r="E69" i="17"/>
  <c r="E72" i="17" s="1"/>
  <c r="X37" i="1"/>
  <c r="AF47" i="7" l="1"/>
  <c r="AF49" i="7"/>
  <c r="AG48" i="7" s="1"/>
  <c r="AG47" i="7" s="1"/>
  <c r="AA22" i="1"/>
  <c r="Y28" i="1"/>
  <c r="Y8" i="2"/>
  <c r="E62" i="17" s="1"/>
  <c r="AB26" i="2"/>
  <c r="Z7" i="3" s="1"/>
  <c r="AW34" i="7"/>
  <c r="BD46" i="7"/>
  <c r="AZ40" i="7"/>
  <c r="AG54" i="7"/>
  <c r="AG53" i="7" s="1"/>
  <c r="AI36" i="7"/>
  <c r="AI37" i="7" s="1"/>
  <c r="Z25" i="1"/>
  <c r="AL43" i="7"/>
  <c r="E35" i="8"/>
  <c r="E20" i="17"/>
  <c r="E21" i="17" s="1"/>
  <c r="X39" i="1"/>
  <c r="E36" i="8" s="1"/>
  <c r="AA9" i="2"/>
  <c r="Y12" i="1"/>
  <c r="AG55" i="7" l="1"/>
  <c r="AG49" i="7"/>
  <c r="AH48" i="7" s="1"/>
  <c r="W16" i="3"/>
  <c r="W17" i="3" s="1"/>
  <c r="AF29" i="1"/>
  <c r="AJ36" i="7"/>
  <c r="AJ35" i="7" s="1"/>
  <c r="AH54" i="7"/>
  <c r="AH53" i="7" s="1"/>
  <c r="BA40" i="7"/>
  <c r="AX34" i="7"/>
  <c r="AM42" i="7"/>
  <c r="AM41" i="7" s="1"/>
  <c r="Q61" i="7" s="1"/>
  <c r="AM43" i="7"/>
  <c r="AA41" i="1"/>
  <c r="BE46" i="7"/>
  <c r="Z27" i="1"/>
  <c r="Z26" i="1"/>
  <c r="AI35" i="7"/>
  <c r="M60" i="7" s="1"/>
  <c r="Y18" i="1"/>
  <c r="Y10" i="3"/>
  <c r="W49" i="1"/>
  <c r="X45" i="1"/>
  <c r="AA25" i="2"/>
  <c r="AH47" i="7" l="1"/>
  <c r="AH49" i="7"/>
  <c r="AI48" i="7" s="1"/>
  <c r="AI47" i="7" s="1"/>
  <c r="F158" i="17"/>
  <c r="F164" i="17" s="1"/>
  <c r="AB32" i="1"/>
  <c r="AC32" i="1" s="1"/>
  <c r="X16" i="3"/>
  <c r="E42" i="17" s="1"/>
  <c r="E43" i="17" s="1"/>
  <c r="E8" i="8" s="1"/>
  <c r="BB40" i="7"/>
  <c r="AH55" i="7"/>
  <c r="AJ37" i="7"/>
  <c r="N64" i="7"/>
  <c r="N66" i="7" s="1"/>
  <c r="AY34" i="7"/>
  <c r="AN42" i="7"/>
  <c r="AN41" i="7" s="1"/>
  <c r="X28" i="2"/>
  <c r="M62" i="7"/>
  <c r="X32" i="2"/>
  <c r="BF46" i="7"/>
  <c r="AA6" i="3"/>
  <c r="Y20" i="1"/>
  <c r="W5" i="3"/>
  <c r="Y9" i="3"/>
  <c r="Y37" i="1"/>
  <c r="X49" i="1"/>
  <c r="E37" i="8"/>
  <c r="E23" i="17"/>
  <c r="E25" i="17" s="1"/>
  <c r="AN43" i="7" l="1"/>
  <c r="AI49" i="7"/>
  <c r="AB36" i="1"/>
  <c r="AC36" i="1" s="1"/>
  <c r="F150" i="17" s="1"/>
  <c r="Y39" i="1"/>
  <c r="AB30" i="1"/>
  <c r="AC30" i="1" s="1"/>
  <c r="AB34" i="1"/>
  <c r="AC34" i="1" s="1"/>
  <c r="AB31" i="1"/>
  <c r="AC31" i="1" s="1"/>
  <c r="F145" i="17" s="1"/>
  <c r="AB33" i="1"/>
  <c r="AC33" i="1" s="1"/>
  <c r="AB22" i="1"/>
  <c r="AB35" i="1"/>
  <c r="AC35" i="1" s="1"/>
  <c r="Z28" i="1"/>
  <c r="X17" i="3"/>
  <c r="AC26" i="2"/>
  <c r="AA7" i="3" s="1"/>
  <c r="BC40" i="7"/>
  <c r="X34" i="2"/>
  <c r="AA25" i="1"/>
  <c r="AK36" i="7"/>
  <c r="AK37" i="7" s="1"/>
  <c r="BG46" i="7"/>
  <c r="AZ34" i="7"/>
  <c r="AI55" i="7"/>
  <c r="AI54" i="7"/>
  <c r="AI53" i="7" s="1"/>
  <c r="AO42" i="7"/>
  <c r="AO41" i="7" s="1"/>
  <c r="W22" i="3"/>
  <c r="X29" i="2"/>
  <c r="X5" i="3"/>
  <c r="E32" i="17" s="1"/>
  <c r="Z12" i="1"/>
  <c r="AB9" i="2"/>
  <c r="E38" i="8"/>
  <c r="E7" i="8"/>
  <c r="AJ48" i="7" l="1"/>
  <c r="AJ47" i="7" s="1"/>
  <c r="Y45" i="1"/>
  <c r="AC22" i="1"/>
  <c r="F19" i="17" s="1"/>
  <c r="AG29" i="1"/>
  <c r="AH29" i="1" s="1"/>
  <c r="G143" i="17" s="1"/>
  <c r="X36" i="2"/>
  <c r="AD32" i="1"/>
  <c r="F149" i="17"/>
  <c r="F144" i="17"/>
  <c r="F146" i="17"/>
  <c r="F148" i="17"/>
  <c r="AJ54" i="7"/>
  <c r="AJ53" i="7" s="1"/>
  <c r="AA27" i="1"/>
  <c r="AA26" i="1"/>
  <c r="W23" i="3"/>
  <c r="X23" i="3" s="1"/>
  <c r="X22" i="3"/>
  <c r="E47" i="17" s="1"/>
  <c r="E48" i="17" s="1"/>
  <c r="BA34" i="7"/>
  <c r="AL36" i="7"/>
  <c r="AL35" i="7" s="1"/>
  <c r="F147" i="17"/>
  <c r="AO43" i="7"/>
  <c r="AK35" i="7"/>
  <c r="BH46" i="7"/>
  <c r="AB41" i="1"/>
  <c r="BD40" i="7"/>
  <c r="Z10" i="3"/>
  <c r="AB25" i="2"/>
  <c r="Z18" i="1"/>
  <c r="AJ49" i="7" l="1"/>
  <c r="AK48" i="7" s="1"/>
  <c r="AK47" i="7" s="1"/>
  <c r="N60" i="7"/>
  <c r="N62" i="7" s="1"/>
  <c r="AD31" i="1"/>
  <c r="AD30" i="1"/>
  <c r="AD36" i="1"/>
  <c r="AD35" i="1"/>
  <c r="AB6" i="3"/>
  <c r="AC6" i="3" s="1"/>
  <c r="F33" i="17" s="1"/>
  <c r="AC41" i="1"/>
  <c r="AD33" i="1"/>
  <c r="BE40" i="7"/>
  <c r="BI46" i="7"/>
  <c r="AP42" i="7"/>
  <c r="AP41" i="7" s="1"/>
  <c r="AL37" i="7"/>
  <c r="AJ55" i="7"/>
  <c r="AD34" i="1"/>
  <c r="Y32" i="2"/>
  <c r="BB34" i="7"/>
  <c r="Z37" i="1"/>
  <c r="AA12" i="1"/>
  <c r="AC9" i="2"/>
  <c r="Z20" i="1"/>
  <c r="Z9" i="3"/>
  <c r="Y49" i="1"/>
  <c r="Y28" i="2" l="1"/>
  <c r="AK49" i="7"/>
  <c r="Z39" i="1"/>
  <c r="AD22" i="1"/>
  <c r="AA28" i="1"/>
  <c r="Y34" i="2"/>
  <c r="E75" i="17"/>
  <c r="E76" i="17" s="1"/>
  <c r="E77" i="17" s="1"/>
  <c r="AK54" i="7"/>
  <c r="AK53" i="7" s="1"/>
  <c r="BF40" i="7"/>
  <c r="BC34" i="7"/>
  <c r="R61" i="7"/>
  <c r="Y22" i="3"/>
  <c r="Y29" i="2"/>
  <c r="AM36" i="7"/>
  <c r="AM37" i="7" s="1"/>
  <c r="AP43" i="7"/>
  <c r="BJ46" i="7"/>
  <c r="AA10" i="3"/>
  <c r="AA18" i="1"/>
  <c r="Y5" i="3"/>
  <c r="AC7" i="1"/>
  <c r="AL48" i="7" l="1"/>
  <c r="AL47" i="7" s="1"/>
  <c r="Z45" i="1"/>
  <c r="F9" i="17"/>
  <c r="F120" i="17"/>
  <c r="AE32" i="1"/>
  <c r="AN36" i="7"/>
  <c r="AN37" i="7" s="1"/>
  <c r="BK46" i="7"/>
  <c r="AM35" i="7"/>
  <c r="O64" i="7"/>
  <c r="O66" i="7" s="1"/>
  <c r="AK55" i="7"/>
  <c r="BD34" i="7"/>
  <c r="BG40" i="7"/>
  <c r="Y23" i="3"/>
  <c r="AQ42" i="7"/>
  <c r="AQ41" i="7" s="1"/>
  <c r="Y36" i="2"/>
  <c r="E42" i="8"/>
  <c r="AD41" i="1"/>
  <c r="AA37" i="1"/>
  <c r="AA20" i="1"/>
  <c r="AC8" i="1"/>
  <c r="AC25" i="2"/>
  <c r="AC9" i="1"/>
  <c r="AQ43" i="7" l="1"/>
  <c r="AL49" i="7"/>
  <c r="AA39" i="1"/>
  <c r="F11" i="17"/>
  <c r="F122" i="17"/>
  <c r="F10" i="17"/>
  <c r="F121" i="17"/>
  <c r="AD25" i="1"/>
  <c r="AE31" i="1"/>
  <c r="AE36" i="1"/>
  <c r="AE30" i="1"/>
  <c r="AE35" i="1"/>
  <c r="AD6" i="3"/>
  <c r="AR42" i="7"/>
  <c r="AR41" i="7" s="1"/>
  <c r="T61" i="7" s="1"/>
  <c r="S61" i="7"/>
  <c r="AD26" i="2"/>
  <c r="AB25" i="1"/>
  <c r="AC25" i="1" s="1"/>
  <c r="F139" i="17" s="1"/>
  <c r="AE34" i="1"/>
  <c r="AO36" i="7"/>
  <c r="AO35" i="7" s="1"/>
  <c r="AE33" i="1"/>
  <c r="BH40" i="7"/>
  <c r="BE34" i="7"/>
  <c r="AB26" i="1"/>
  <c r="AC26" i="1" s="1"/>
  <c r="F140" i="17" s="1"/>
  <c r="BL46" i="7"/>
  <c r="AN35" i="7"/>
  <c r="AL54" i="7"/>
  <c r="AL53" i="7" s="1"/>
  <c r="AB27" i="1"/>
  <c r="AC27" i="1" s="1"/>
  <c r="AA9" i="3"/>
  <c r="Z49" i="1"/>
  <c r="AD9" i="2"/>
  <c r="AB28" i="1"/>
  <c r="AC28" i="1" s="1"/>
  <c r="F142" i="17" s="1"/>
  <c r="AC6" i="1"/>
  <c r="O60" i="7" l="1"/>
  <c r="AL55" i="7"/>
  <c r="AR43" i="7"/>
  <c r="AM48" i="7"/>
  <c r="AM47" i="7" s="1"/>
  <c r="AO37" i="7"/>
  <c r="AP36" i="7" s="1"/>
  <c r="AA45" i="1"/>
  <c r="AE22" i="1"/>
  <c r="F8" i="17"/>
  <c r="F12" i="17" s="1"/>
  <c r="F119" i="17"/>
  <c r="F123" i="17" s="1"/>
  <c r="AF26" i="2"/>
  <c r="AD7" i="3" s="1"/>
  <c r="AA28" i="2"/>
  <c r="O62" i="7"/>
  <c r="AA32" i="2"/>
  <c r="AA8" i="2"/>
  <c r="F141" i="17"/>
  <c r="AM54" i="7"/>
  <c r="AM53" i="7" s="1"/>
  <c r="BI40" i="7"/>
  <c r="AS42" i="7"/>
  <c r="AS41" i="7" s="1"/>
  <c r="G185" i="17"/>
  <c r="BF34" i="7"/>
  <c r="F70" i="17"/>
  <c r="AB7" i="3"/>
  <c r="AC7" i="3" s="1"/>
  <c r="F34" i="17" s="1"/>
  <c r="AD26" i="1"/>
  <c r="BM46" i="7"/>
  <c r="AD27" i="1"/>
  <c r="AC10" i="1"/>
  <c r="F60" i="17"/>
  <c r="AB10" i="3"/>
  <c r="AC10" i="3" s="1"/>
  <c r="F37" i="17" s="1"/>
  <c r="Z5" i="3"/>
  <c r="F128" i="17"/>
  <c r="AB12" i="1"/>
  <c r="AC12" i="1" s="1"/>
  <c r="F125" i="17" s="1"/>
  <c r="AP37" i="7" l="1"/>
  <c r="AM55" i="7"/>
  <c r="AM49" i="7"/>
  <c r="AS43" i="7"/>
  <c r="AN48" i="7"/>
  <c r="AN47" i="7" s="1"/>
  <c r="F131" i="17"/>
  <c r="F133" i="17" s="1"/>
  <c r="AB8" i="2"/>
  <c r="Z16" i="3" s="1"/>
  <c r="Z17" i="3" s="1"/>
  <c r="Y16" i="3"/>
  <c r="AF32" i="1"/>
  <c r="AQ36" i="7"/>
  <c r="AE41" i="1"/>
  <c r="AA34" i="2"/>
  <c r="AT42" i="7"/>
  <c r="AT41" i="7" s="1"/>
  <c r="V61" i="7" s="1"/>
  <c r="BJ40" i="7"/>
  <c r="AN54" i="7"/>
  <c r="AN53" i="7" s="1"/>
  <c r="AN55" i="7"/>
  <c r="BG34" i="7"/>
  <c r="U61" i="7"/>
  <c r="AP35" i="7"/>
  <c r="P64" i="7"/>
  <c r="P66" i="7" s="1"/>
  <c r="Z22" i="3"/>
  <c r="AA29" i="2"/>
  <c r="AA49" i="1"/>
  <c r="AD25" i="2"/>
  <c r="AB18" i="1"/>
  <c r="AN49" i="7" l="1"/>
  <c r="AO49" i="7" s="1"/>
  <c r="AO48" i="7"/>
  <c r="AO47" i="7" s="1"/>
  <c r="AT43" i="7"/>
  <c r="AU42" i="7" s="1"/>
  <c r="AU41" i="7" s="1"/>
  <c r="W61" i="7" s="1"/>
  <c r="W62" i="7" s="1"/>
  <c r="AA36" i="2"/>
  <c r="Y17" i="3"/>
  <c r="AC8" i="2"/>
  <c r="AA16" i="3" s="1"/>
  <c r="AA17" i="3" s="1"/>
  <c r="AF31" i="1"/>
  <c r="AF30" i="1"/>
  <c r="AF36" i="1"/>
  <c r="AF35" i="1"/>
  <c r="AE6" i="3"/>
  <c r="AQ35" i="7"/>
  <c r="BK40" i="7"/>
  <c r="BH34" i="7"/>
  <c r="AO54" i="7"/>
  <c r="AO53" i="7" s="1"/>
  <c r="Z23" i="3"/>
  <c r="AF33" i="1"/>
  <c r="AF34" i="1"/>
  <c r="G159" i="17"/>
  <c r="AQ37" i="7"/>
  <c r="AD28" i="1"/>
  <c r="AA5" i="3"/>
  <c r="AB37" i="1"/>
  <c r="F151" i="17"/>
  <c r="AC18" i="1"/>
  <c r="AB20" i="1"/>
  <c r="F69" i="17"/>
  <c r="F72" i="17" s="1"/>
  <c r="AB9" i="3"/>
  <c r="AU43" i="7" l="1"/>
  <c r="AV42" i="7" s="1"/>
  <c r="AP48" i="7"/>
  <c r="AP47" i="7" s="1"/>
  <c r="F14" i="17"/>
  <c r="AC20" i="1"/>
  <c r="F16" i="17" s="1"/>
  <c r="AB39" i="1"/>
  <c r="AF22" i="1"/>
  <c r="AD8" i="2"/>
  <c r="F62" i="17" s="1"/>
  <c r="AG26" i="2"/>
  <c r="AE7" i="3" s="1"/>
  <c r="AE25" i="1"/>
  <c r="AO55" i="7"/>
  <c r="AE27" i="1"/>
  <c r="AR36" i="7"/>
  <c r="AR37" i="7" s="1"/>
  <c r="BI34" i="7"/>
  <c r="AE26" i="1"/>
  <c r="BL40" i="7"/>
  <c r="AD12" i="1"/>
  <c r="AC37" i="1"/>
  <c r="AC9" i="3"/>
  <c r="F36" i="17" s="1"/>
  <c r="AF9" i="2"/>
  <c r="AP49" i="7" l="1"/>
  <c r="AV41" i="7"/>
  <c r="AV43" i="7"/>
  <c r="AW42" i="7" s="1"/>
  <c r="AQ48" i="7"/>
  <c r="AQ47" i="7" s="1"/>
  <c r="AB45" i="1"/>
  <c r="AC39" i="1"/>
  <c r="F36" i="8" s="1"/>
  <c r="AB16" i="3"/>
  <c r="AG32" i="1"/>
  <c r="AH32" i="1" s="1"/>
  <c r="AS36" i="7"/>
  <c r="AS35" i="7" s="1"/>
  <c r="AR35" i="7"/>
  <c r="P60" i="7" s="1"/>
  <c r="BM40" i="7"/>
  <c r="AF41" i="1"/>
  <c r="AP54" i="7"/>
  <c r="AP53" i="7" s="1"/>
  <c r="BJ34" i="7"/>
  <c r="AF25" i="2"/>
  <c r="AD18" i="1"/>
  <c r="AD10" i="3"/>
  <c r="F20" i="17"/>
  <c r="F21" i="17" s="1"/>
  <c r="F35" i="8"/>
  <c r="AQ49" i="7" l="1"/>
  <c r="AW41" i="7"/>
  <c r="AW43" i="7"/>
  <c r="AX42" i="7" s="1"/>
  <c r="AX41" i="7" s="1"/>
  <c r="AR48" i="7"/>
  <c r="AR47" i="7" s="1"/>
  <c r="AB17" i="3"/>
  <c r="AC16" i="3"/>
  <c r="AG31" i="1"/>
  <c r="AH31" i="1" s="1"/>
  <c r="AG36" i="1"/>
  <c r="AH36" i="1" s="1"/>
  <c r="G150" i="17" s="1"/>
  <c r="N150" i="17" s="1"/>
  <c r="AG30" i="1"/>
  <c r="AH30" i="1" s="1"/>
  <c r="AG35" i="1"/>
  <c r="AH35" i="1" s="1"/>
  <c r="AE28" i="1"/>
  <c r="AF6" i="3"/>
  <c r="BN40" i="7"/>
  <c r="BK34" i="7"/>
  <c r="Q64" i="7"/>
  <c r="Q66" i="7" s="1"/>
  <c r="AS37" i="7"/>
  <c r="AG34" i="1"/>
  <c r="AH34" i="1" s="1"/>
  <c r="AG33" i="1"/>
  <c r="AH33" i="1" s="1"/>
  <c r="AB28" i="2"/>
  <c r="P62" i="7"/>
  <c r="AB32" i="2"/>
  <c r="AP55" i="7"/>
  <c r="AG9" i="2"/>
  <c r="AB49" i="1"/>
  <c r="AC45" i="1"/>
  <c r="AD20" i="1"/>
  <c r="AD37" i="1"/>
  <c r="AE12" i="1"/>
  <c r="AD9" i="3"/>
  <c r="AR49" i="7" l="1"/>
  <c r="AD39" i="1"/>
  <c r="AD45" i="1" s="1"/>
  <c r="G158" i="17"/>
  <c r="G164" i="17" s="1"/>
  <c r="AG22" i="1"/>
  <c r="AG25" i="2"/>
  <c r="F42" i="17"/>
  <c r="F43" i="17" s="1"/>
  <c r="F8" i="8" s="1"/>
  <c r="AC17" i="3"/>
  <c r="G145" i="17"/>
  <c r="AH26" i="2"/>
  <c r="AF7" i="3" s="1"/>
  <c r="G149" i="17"/>
  <c r="N149" i="17" s="1"/>
  <c r="AF25" i="1"/>
  <c r="AE18" i="1"/>
  <c r="AE20" i="1" s="1"/>
  <c r="BL34" i="7"/>
  <c r="AQ54" i="7"/>
  <c r="AQ53" i="7" s="1"/>
  <c r="AF27" i="1"/>
  <c r="AX43" i="7"/>
  <c r="AF26" i="1"/>
  <c r="BO40" i="7"/>
  <c r="AB34" i="2"/>
  <c r="AA22" i="3"/>
  <c r="AB29" i="2"/>
  <c r="AT36" i="7"/>
  <c r="AT37" i="7" s="1"/>
  <c r="AB5" i="3"/>
  <c r="AC49" i="1"/>
  <c r="F37" i="8"/>
  <c r="F23" i="17"/>
  <c r="F25" i="17" s="1"/>
  <c r="AE10" i="3"/>
  <c r="AS48" i="7" l="1"/>
  <c r="AS47" i="7" s="1"/>
  <c r="AS49" i="7"/>
  <c r="AH22" i="1"/>
  <c r="G19" i="17" s="1"/>
  <c r="AE37" i="1"/>
  <c r="AE39" i="1" s="1"/>
  <c r="AE45" i="1" s="1"/>
  <c r="G144" i="17"/>
  <c r="G148" i="17"/>
  <c r="AG41" i="1"/>
  <c r="AG6" i="3" s="1"/>
  <c r="AH6" i="3" s="1"/>
  <c r="G33" i="17" s="1"/>
  <c r="AA23" i="3"/>
  <c r="AY42" i="7"/>
  <c r="AY41" i="7" s="1"/>
  <c r="AU36" i="7"/>
  <c r="AU37" i="7" s="1"/>
  <c r="BP40" i="7"/>
  <c r="BM34" i="7"/>
  <c r="AQ55" i="7"/>
  <c r="AT35" i="7"/>
  <c r="AB36" i="2"/>
  <c r="G147" i="17"/>
  <c r="G146" i="17"/>
  <c r="F38" i="8"/>
  <c r="F7" i="8"/>
  <c r="AE9" i="3"/>
  <c r="AC5" i="3"/>
  <c r="F32" i="17" s="1"/>
  <c r="AT48" i="7" l="1"/>
  <c r="AT47" i="7" s="1"/>
  <c r="AY43" i="7"/>
  <c r="AZ42" i="7" s="1"/>
  <c r="AZ41" i="7" s="1"/>
  <c r="AE49" i="1"/>
  <c r="AH41" i="1"/>
  <c r="AR54" i="7"/>
  <c r="AR53" i="7" s="1"/>
  <c r="BQ40" i="7"/>
  <c r="BN34" i="7"/>
  <c r="AV36" i="7"/>
  <c r="AV37" i="7" s="1"/>
  <c r="AU35" i="7"/>
  <c r="Q60" i="7" s="1"/>
  <c r="AH9" i="2"/>
  <c r="AF10" i="3" s="1"/>
  <c r="AF28" i="1"/>
  <c r="AD49" i="1"/>
  <c r="AT49" i="7" l="1"/>
  <c r="AU48" i="7"/>
  <c r="AU47" i="7" s="1"/>
  <c r="AE5" i="3"/>
  <c r="AF37" i="1"/>
  <c r="AC28" i="2"/>
  <c r="Q62" i="7"/>
  <c r="AC32" i="2"/>
  <c r="AW36" i="7"/>
  <c r="AW37" i="7" s="1"/>
  <c r="AZ43" i="7"/>
  <c r="AV35" i="7"/>
  <c r="R64" i="7"/>
  <c r="R66" i="7" s="1"/>
  <c r="AR55" i="7"/>
  <c r="BR40" i="7"/>
  <c r="AF12" i="1"/>
  <c r="AF18" i="1"/>
  <c r="AF20" i="1" s="1"/>
  <c r="AH7" i="1"/>
  <c r="AD5" i="3"/>
  <c r="AU49" i="7" l="1"/>
  <c r="AF39" i="1"/>
  <c r="AF45" i="1" s="1"/>
  <c r="G9" i="17"/>
  <c r="G120" i="17"/>
  <c r="AH25" i="2"/>
  <c r="AF9" i="3" s="1"/>
  <c r="AS54" i="7"/>
  <c r="AS53" i="7" s="1"/>
  <c r="BS40" i="7"/>
  <c r="AG26" i="1"/>
  <c r="AH26" i="1" s="1"/>
  <c r="G140" i="17" s="1"/>
  <c r="AG27" i="1"/>
  <c r="AH27" i="1" s="1"/>
  <c r="AW35" i="7"/>
  <c r="S64" i="7"/>
  <c r="S66" i="7" s="1"/>
  <c r="BA42" i="7"/>
  <c r="BA41" i="7" s="1"/>
  <c r="AI26" i="2"/>
  <c r="AG25" i="1"/>
  <c r="AH25" i="1" s="1"/>
  <c r="G139" i="17" s="1"/>
  <c r="AX36" i="7"/>
  <c r="T64" i="7" s="1"/>
  <c r="T66" i="7" s="1"/>
  <c r="AC34" i="2"/>
  <c r="AB22" i="3"/>
  <c r="AC29" i="2"/>
  <c r="AH8" i="1"/>
  <c r="AH9" i="1"/>
  <c r="AS55" i="7" l="1"/>
  <c r="AV48" i="7"/>
  <c r="AV47" i="7" s="1"/>
  <c r="AC36" i="2"/>
  <c r="G11" i="17"/>
  <c r="G122" i="17"/>
  <c r="G10" i="17"/>
  <c r="G121" i="17"/>
  <c r="BA43" i="7"/>
  <c r="BT40" i="7"/>
  <c r="AB23" i="3"/>
  <c r="AC22" i="3"/>
  <c r="F47" i="17" s="1"/>
  <c r="F48" i="17" s="1"/>
  <c r="G141" i="17"/>
  <c r="AF8" i="2"/>
  <c r="AX35" i="7"/>
  <c r="R60" i="7" s="1"/>
  <c r="AX37" i="7"/>
  <c r="G70" i="17"/>
  <c r="AG7" i="3"/>
  <c r="AH7" i="3" s="1"/>
  <c r="G34" i="17" s="1"/>
  <c r="AT54" i="7"/>
  <c r="AT53" i="7" s="1"/>
  <c r="AT55" i="7"/>
  <c r="AG28" i="1"/>
  <c r="AH28" i="1" s="1"/>
  <c r="G142" i="17" s="1"/>
  <c r="AI9" i="2"/>
  <c r="AH6" i="1"/>
  <c r="AV49" i="7" l="1"/>
  <c r="AW49" i="7" s="1"/>
  <c r="AW48" i="7"/>
  <c r="AW47" i="7" s="1"/>
  <c r="G8" i="17"/>
  <c r="G12" i="17" s="1"/>
  <c r="G119" i="17"/>
  <c r="G123" i="17" s="1"/>
  <c r="AG8" i="2"/>
  <c r="AE16" i="3" s="1"/>
  <c r="AE17" i="3" s="1"/>
  <c r="AD16" i="3"/>
  <c r="R62" i="7"/>
  <c r="AD28" i="2"/>
  <c r="AD32" i="2"/>
  <c r="AC23" i="3"/>
  <c r="AU54" i="7"/>
  <c r="AU53" i="7" s="1"/>
  <c r="AY36" i="7"/>
  <c r="AY37" i="7"/>
  <c r="BB42" i="7"/>
  <c r="BB41" i="7" s="1"/>
  <c r="BU40" i="7"/>
  <c r="AH10" i="1"/>
  <c r="AF49" i="1"/>
  <c r="AG12" i="1"/>
  <c r="AH12" i="1" s="1"/>
  <c r="G125" i="17" s="1"/>
  <c r="G128" i="17"/>
  <c r="G60" i="17"/>
  <c r="AG10" i="3"/>
  <c r="AH10" i="3" s="1"/>
  <c r="G37" i="17" s="1"/>
  <c r="AX48" i="7" l="1"/>
  <c r="AX47" i="7" s="1"/>
  <c r="AX49" i="7"/>
  <c r="G131" i="17"/>
  <c r="G133" i="17" s="1"/>
  <c r="AD17" i="3"/>
  <c r="AH8" i="2"/>
  <c r="AF16" i="3" s="1"/>
  <c r="AF17" i="3" s="1"/>
  <c r="AZ36" i="7"/>
  <c r="AZ35" i="7" s="1"/>
  <c r="AY35" i="7"/>
  <c r="U64" i="7"/>
  <c r="U66" i="7" s="1"/>
  <c r="BV40" i="7"/>
  <c r="AD34" i="2"/>
  <c r="F75" i="17"/>
  <c r="F76" i="17" s="1"/>
  <c r="F77" i="17" s="1"/>
  <c r="BB43" i="7"/>
  <c r="AU55" i="7"/>
  <c r="AD22" i="3"/>
  <c r="AD29" i="2"/>
  <c r="AI25" i="2"/>
  <c r="AG18" i="1"/>
  <c r="AF5" i="3"/>
  <c r="V64" i="7" l="1"/>
  <c r="V66" i="7" s="1"/>
  <c r="AZ37" i="7"/>
  <c r="BA36" i="7" s="1"/>
  <c r="AY48" i="7"/>
  <c r="AY47" i="7" s="1"/>
  <c r="AI8" i="2"/>
  <c r="G62" i="17" s="1"/>
  <c r="AD23" i="3"/>
  <c r="AV54" i="7"/>
  <c r="AV53" i="7" s="1"/>
  <c r="AD36" i="2"/>
  <c r="F42" i="8"/>
  <c r="BC42" i="7"/>
  <c r="BC41" i="7" s="1"/>
  <c r="AH18" i="1"/>
  <c r="AG20" i="1"/>
  <c r="G69" i="17"/>
  <c r="G72" i="17" s="1"/>
  <c r="AG9" i="3"/>
  <c r="AH9" i="3" s="1"/>
  <c r="G36" i="17" s="1"/>
  <c r="AG37" i="1"/>
  <c r="G151" i="17"/>
  <c r="BC43" i="7" l="1"/>
  <c r="BD42" i="7" s="1"/>
  <c r="BD41" i="7" s="1"/>
  <c r="AY49" i="7"/>
  <c r="G14" i="17"/>
  <c r="AH20" i="1"/>
  <c r="G16" i="17" s="1"/>
  <c r="AG39" i="1"/>
  <c r="AG45" i="1" s="1"/>
  <c r="AG16" i="3"/>
  <c r="BA35" i="7"/>
  <c r="S60" i="7" s="1"/>
  <c r="W64" i="7"/>
  <c r="W66" i="7" s="1"/>
  <c r="AV55" i="7"/>
  <c r="BA37" i="7"/>
  <c r="AH37" i="1"/>
  <c r="AZ48" i="7" l="1"/>
  <c r="AZ47" i="7" s="1"/>
  <c r="AG17" i="3"/>
  <c r="AH16" i="3"/>
  <c r="BB36" i="7"/>
  <c r="BB35" i="7" s="1"/>
  <c r="AW54" i="7"/>
  <c r="AW53" i="7" s="1"/>
  <c r="AW55" i="7"/>
  <c r="BD43" i="7"/>
  <c r="AF28" i="2"/>
  <c r="S62" i="7"/>
  <c r="AF32" i="2"/>
  <c r="G35" i="8"/>
  <c r="G20" i="17"/>
  <c r="G21" i="17" s="1"/>
  <c r="AH39" i="1"/>
  <c r="G36" i="8" s="1"/>
  <c r="BB37" i="7" l="1"/>
  <c r="AZ49" i="7"/>
  <c r="BA48" i="7" s="1"/>
  <c r="BA47" i="7" s="1"/>
  <c r="G42" i="17"/>
  <c r="G43" i="17" s="1"/>
  <c r="G8" i="8" s="1"/>
  <c r="AH17" i="3"/>
  <c r="AE22" i="3"/>
  <c r="AF29" i="2"/>
  <c r="BE42" i="7"/>
  <c r="BE41" i="7" s="1"/>
  <c r="BC36" i="7"/>
  <c r="BC35" i="7" s="1"/>
  <c r="AX54" i="7"/>
  <c r="AX53" i="7" s="1"/>
  <c r="AF34" i="2"/>
  <c r="AG49" i="1"/>
  <c r="AH45" i="1"/>
  <c r="AX55" i="7" l="1"/>
  <c r="AY54" i="7" s="1"/>
  <c r="AY53" i="7" s="1"/>
  <c r="BA49" i="7"/>
  <c r="AF36" i="2"/>
  <c r="AE23" i="3"/>
  <c r="BC37" i="7"/>
  <c r="BE43" i="7"/>
  <c r="G37" i="8"/>
  <c r="G23" i="17"/>
  <c r="G25" i="17" s="1"/>
  <c r="AG5" i="3"/>
  <c r="AH49" i="1"/>
  <c r="BB48" i="7" l="1"/>
  <c r="BB47" i="7" s="1"/>
  <c r="BD36" i="7"/>
  <c r="BD35" i="7" s="1"/>
  <c r="T60" i="7" s="1"/>
  <c r="BF42" i="7"/>
  <c r="BF41" i="7" s="1"/>
  <c r="AY55" i="7"/>
  <c r="AH5" i="3"/>
  <c r="G32" i="17" s="1"/>
  <c r="G38" i="8"/>
  <c r="G7" i="8"/>
  <c r="BD37" i="7" l="1"/>
  <c r="BB49" i="7"/>
  <c r="BF43" i="7"/>
  <c r="BE36" i="7"/>
  <c r="BE35" i="7" s="1"/>
  <c r="AZ54" i="7"/>
  <c r="AZ53" i="7" s="1"/>
  <c r="T62" i="7"/>
  <c r="AG28" i="2"/>
  <c r="AG32" i="2"/>
  <c r="BE37" i="7" l="1"/>
  <c r="BC48" i="7"/>
  <c r="BC47" i="7" s="1"/>
  <c r="BF36" i="7"/>
  <c r="BF35" i="7" s="1"/>
  <c r="AG34" i="2"/>
  <c r="AZ55" i="7"/>
  <c r="AF22" i="3"/>
  <c r="AG29" i="2"/>
  <c r="AG36" i="2" s="1"/>
  <c r="BG42" i="7"/>
  <c r="BG41" i="7" s="1"/>
  <c r="BC49" i="7" l="1"/>
  <c r="BD48" i="7"/>
  <c r="BD47" i="7" s="1"/>
  <c r="BF37" i="7"/>
  <c r="BG36" i="7" s="1"/>
  <c r="BG35" i="7" s="1"/>
  <c r="U60" i="7" s="1"/>
  <c r="BG43" i="7"/>
  <c r="BA54" i="7"/>
  <c r="BA53" i="7" s="1"/>
  <c r="AF23" i="3"/>
  <c r="BG37" i="7" l="1"/>
  <c r="BD49" i="7"/>
  <c r="BH36" i="7"/>
  <c r="BH35" i="7" s="1"/>
  <c r="U62" i="7"/>
  <c r="AH28" i="2"/>
  <c r="AH32" i="2"/>
  <c r="BA55" i="7"/>
  <c r="BH42" i="7"/>
  <c r="BH41" i="7" s="1"/>
  <c r="BH43" i="7"/>
  <c r="BH37" i="7" l="1"/>
  <c r="BE48" i="7"/>
  <c r="BE47" i="7" s="1"/>
  <c r="BE49" i="7"/>
  <c r="BI36" i="7"/>
  <c r="BI35" i="7" s="1"/>
  <c r="BB54" i="7"/>
  <c r="BB53" i="7" s="1"/>
  <c r="BI42" i="7"/>
  <c r="BI41" i="7" s="1"/>
  <c r="BI43" i="7"/>
  <c r="AG22" i="3"/>
  <c r="AH29" i="2"/>
  <c r="AH34" i="2"/>
  <c r="BF48" i="7" l="1"/>
  <c r="BF47" i="7" s="1"/>
  <c r="BF49" i="7"/>
  <c r="AH36" i="2"/>
  <c r="BJ42" i="7"/>
  <c r="BJ41" i="7" s="1"/>
  <c r="AG23" i="3"/>
  <c r="AH22" i="3"/>
  <c r="G47" i="17" s="1"/>
  <c r="G48" i="17" s="1"/>
  <c r="BB55" i="7"/>
  <c r="BI37" i="7"/>
  <c r="BG48" i="7" l="1"/>
  <c r="BG47" i="7" s="1"/>
  <c r="BG49" i="7"/>
  <c r="AH23" i="3"/>
  <c r="BJ36" i="7"/>
  <c r="BJ35" i="7" s="1"/>
  <c r="V60" i="7" s="1"/>
  <c r="BC54" i="7"/>
  <c r="BC53" i="7" s="1"/>
  <c r="BC55" i="7"/>
  <c r="BJ43" i="7"/>
  <c r="BJ37" i="7" l="1"/>
  <c r="BH48" i="7"/>
  <c r="BH47" i="7" s="1"/>
  <c r="AI28" i="2"/>
  <c r="AI29" i="2" s="1"/>
  <c r="V62" i="7"/>
  <c r="AI32" i="2"/>
  <c r="BD54" i="7"/>
  <c r="BD53" i="7" s="1"/>
  <c r="BK36" i="7"/>
  <c r="BK35" i="7" s="1"/>
  <c r="BK42" i="7"/>
  <c r="BK41" i="7" s="1"/>
  <c r="BH49" i="7" l="1"/>
  <c r="BK43" i="7"/>
  <c r="BL42" i="7" s="1"/>
  <c r="BL41" i="7" s="1"/>
  <c r="BK37" i="7"/>
  <c r="AI34" i="2"/>
  <c r="AI36" i="2" s="1"/>
  <c r="G75" i="17"/>
  <c r="G76" i="17" s="1"/>
  <c r="G77" i="17" s="1"/>
  <c r="BD55" i="7"/>
  <c r="G42" i="8"/>
  <c r="BL36" i="7" l="1"/>
  <c r="BL35" i="7" s="1"/>
  <c r="BI48" i="7"/>
  <c r="BI47" i="7" s="1"/>
  <c r="BI49" i="7"/>
  <c r="BE54" i="7"/>
  <c r="BE53" i="7" s="1"/>
  <c r="BL43" i="7"/>
  <c r="BL37" i="7" l="1"/>
  <c r="BM36" i="7" s="1"/>
  <c r="BM35" i="7" s="1"/>
  <c r="BJ48" i="7"/>
  <c r="BJ47" i="7" s="1"/>
  <c r="BM37" i="7"/>
  <c r="BN36" i="7" s="1"/>
  <c r="BN35" i="7" s="1"/>
  <c r="BE55" i="7"/>
  <c r="BM42" i="7"/>
  <c r="BM41" i="7" s="1"/>
  <c r="BJ49" i="7" l="1"/>
  <c r="BK48" i="7"/>
  <c r="BK47" i="7" s="1"/>
  <c r="BM43" i="7"/>
  <c r="BN37" i="7"/>
  <c r="BF54" i="7"/>
  <c r="BF53" i="7" s="1"/>
  <c r="BF55" i="7"/>
  <c r="BK49" i="7" l="1"/>
  <c r="BN42" i="7"/>
  <c r="BN41" i="7" s="1"/>
  <c r="BG54" i="7"/>
  <c r="BG53" i="7" s="1"/>
  <c r="BG55" i="7" l="1"/>
  <c r="BL48" i="7"/>
  <c r="BL47" i="7" s="1"/>
  <c r="BL49" i="7"/>
  <c r="BH54" i="7"/>
  <c r="BH53" i="7" s="1"/>
  <c r="BN43" i="7"/>
  <c r="BH55" i="7" l="1"/>
  <c r="BM48" i="7"/>
  <c r="BM47" i="7" s="1"/>
  <c r="BM49" i="7"/>
  <c r="BO42" i="7"/>
  <c r="BO41" i="7" s="1"/>
  <c r="BI54" i="7"/>
  <c r="BI53" i="7" s="1"/>
  <c r="BO43" i="7" l="1"/>
  <c r="BI55" i="7"/>
  <c r="BP42" i="7"/>
  <c r="BP41" i="7" s="1"/>
  <c r="BP43" i="7" l="1"/>
  <c r="BJ54" i="7"/>
  <c r="BJ53" i="7" s="1"/>
  <c r="BJ55" i="7" l="1"/>
  <c r="BQ42" i="7"/>
  <c r="BQ41" i="7" s="1"/>
  <c r="BQ43" i="7"/>
  <c r="BR42" i="7" l="1"/>
  <c r="BR41" i="7" s="1"/>
  <c r="BR43" i="7"/>
  <c r="BK54" i="7"/>
  <c r="BK53" i="7" s="1"/>
  <c r="BK55" i="7" l="1"/>
  <c r="BS42" i="7"/>
  <c r="BS41" i="7" s="1"/>
  <c r="BS43" i="7" l="1"/>
  <c r="BL54" i="7"/>
  <c r="BL53" i="7" s="1"/>
  <c r="BL55" i="7"/>
  <c r="BM54" i="7" l="1"/>
  <c r="BM53" i="7" s="1"/>
  <c r="BT42" i="7"/>
  <c r="BT41" i="7" s="1"/>
  <c r="BT43" i="7" l="1"/>
  <c r="BU42" i="7"/>
  <c r="BU41" i="7" s="1"/>
  <c r="BM55" i="7"/>
  <c r="BN54" i="7" l="1"/>
  <c r="BN53" i="7" s="1"/>
  <c r="BN55" i="7"/>
  <c r="BU43" i="7"/>
  <c r="BV42" i="7" l="1"/>
  <c r="BV41" i="7" s="1"/>
  <c r="BO54" i="7"/>
  <c r="BO53" i="7" s="1"/>
  <c r="BO55" i="7" l="1"/>
  <c r="BP55" i="7" s="1"/>
  <c r="BV43" i="7"/>
  <c r="BP54" i="7"/>
  <c r="BP53" i="7" s="1"/>
  <c r="BQ54" i="7" l="1"/>
  <c r="BQ53" i="7" s="1"/>
  <c r="BQ55" i="7"/>
  <c r="BR54" i="7" l="1"/>
  <c r="BR53" i="7" s="1"/>
  <c r="BR55" i="7" l="1"/>
  <c r="BS54" i="7" l="1"/>
  <c r="BS53" i="7" s="1"/>
  <c r="BS55" i="7" l="1"/>
  <c r="BT54" i="7" l="1"/>
  <c r="BT53" i="7" s="1"/>
  <c r="BT55" i="7" l="1"/>
  <c r="BU54" i="7"/>
  <c r="BU53" i="7" s="1"/>
  <c r="BU55" i="7" l="1"/>
  <c r="BV54" i="7"/>
  <c r="BV53" i="7" s="1"/>
  <c r="BV55" i="7" l="1"/>
  <c r="D157" i="17" l="1"/>
  <c r="O28" i="1"/>
  <c r="S28" i="1" s="1"/>
  <c r="D142" i="17" s="1"/>
  <c r="O22" i="1" l="1"/>
  <c r="D128" i="17"/>
  <c r="Q9" i="2"/>
  <c r="D131" i="17" l="1"/>
  <c r="D133" i="17" s="1"/>
  <c r="S22" i="1"/>
  <c r="D19" i="17" s="1"/>
  <c r="O37" i="1"/>
  <c r="S37" i="1" s="1"/>
  <c r="D151" i="17"/>
  <c r="O18" i="1"/>
  <c r="S18" i="1" s="1"/>
  <c r="P10" i="3"/>
  <c r="O10" i="3"/>
  <c r="D14" i="17" l="1"/>
  <c r="O20" i="1"/>
  <c r="D20" i="17"/>
  <c r="D21" i="17" s="1"/>
  <c r="D35" i="8"/>
  <c r="S10" i="3"/>
  <c r="D37" i="17" s="1"/>
  <c r="S20" i="1" l="1"/>
  <c r="D16" i="17" s="1"/>
  <c r="O39" i="1"/>
  <c r="O45" i="1" s="1"/>
  <c r="S39" i="1" l="1"/>
  <c r="D36" i="8" s="1"/>
  <c r="S45" i="1"/>
  <c r="O49" i="1"/>
  <c r="S49" i="1" l="1"/>
  <c r="O5" i="3"/>
  <c r="D23" i="17"/>
  <c r="D25" i="17" s="1"/>
  <c r="D37" i="8"/>
  <c r="S5" i="3" l="1"/>
  <c r="D32" i="17" s="1"/>
  <c r="D7" i="8"/>
  <c r="D38" i="8"/>
  <c r="B12" i="1" l="1"/>
  <c r="N12" i="1" s="1"/>
  <c r="C125" i="17" s="1"/>
  <c r="C131" i="17" l="1"/>
  <c r="C133" i="17" s="1"/>
  <c r="B18" i="1"/>
  <c r="N18" i="1" l="1"/>
  <c r="B20" i="1"/>
  <c r="D10" i="2"/>
  <c r="C14" i="17" l="1"/>
  <c r="B11" i="3"/>
  <c r="E10" i="2"/>
  <c r="N20" i="1"/>
  <c r="C16" i="17" s="1"/>
  <c r="B39" i="1"/>
  <c r="F10" i="2" l="1"/>
  <c r="D11" i="3" s="1"/>
  <c r="D12" i="3" s="1"/>
  <c r="D25" i="3" s="1"/>
  <c r="N39" i="1"/>
  <c r="C36" i="8" s="1"/>
  <c r="B45" i="1"/>
  <c r="C11" i="3"/>
  <c r="C12" i="3" s="1"/>
  <c r="C25" i="3" s="1"/>
  <c r="G10" i="2" l="1"/>
  <c r="E11" i="3" s="1"/>
  <c r="E12" i="3" s="1"/>
  <c r="E25" i="3" s="1"/>
  <c r="N45" i="1"/>
  <c r="B49" i="1"/>
  <c r="D40" i="2" l="1"/>
  <c r="B5" i="3"/>
  <c r="N49" i="1"/>
  <c r="C23" i="17"/>
  <c r="C25" i="17" s="1"/>
  <c r="C37" i="8"/>
  <c r="H10" i="2"/>
  <c r="F11" i="3" s="1"/>
  <c r="F12" i="3" s="1"/>
  <c r="F25" i="3" s="1"/>
  <c r="I10" i="2" l="1"/>
  <c r="C38" i="8"/>
  <c r="C7" i="8"/>
  <c r="B12" i="3"/>
  <c r="N5" i="3"/>
  <c r="C32" i="17" s="1"/>
  <c r="D41" i="2"/>
  <c r="D43" i="2" s="1"/>
  <c r="D11" i="2" s="1"/>
  <c r="E40" i="2"/>
  <c r="D21" i="2" l="1"/>
  <c r="D7" i="2"/>
  <c r="J10" i="2"/>
  <c r="H11" i="3" s="1"/>
  <c r="H12" i="3" s="1"/>
  <c r="H25" i="3" s="1"/>
  <c r="B25" i="3"/>
  <c r="B29" i="3" s="1"/>
  <c r="E41" i="2"/>
  <c r="E43" i="2" s="1"/>
  <c r="E11" i="2" s="1"/>
  <c r="F40" i="2"/>
  <c r="G11" i="3"/>
  <c r="G12" i="3" s="1"/>
  <c r="G25" i="3" s="1"/>
  <c r="K10" i="2" l="1"/>
  <c r="I11" i="3" s="1"/>
  <c r="I12" i="3" s="1"/>
  <c r="I25" i="3" s="1"/>
  <c r="C27" i="3"/>
  <c r="C29" i="3" s="1"/>
  <c r="G40" i="2"/>
  <c r="F41" i="2"/>
  <c r="F43" i="2" s="1"/>
  <c r="F11" i="2" s="1"/>
  <c r="B32" i="3"/>
  <c r="B34" i="3" s="1"/>
  <c r="E21" i="2"/>
  <c r="E7" i="2"/>
  <c r="B51" i="1" s="1"/>
  <c r="G41" i="2" l="1"/>
  <c r="G43" i="2" s="1"/>
  <c r="G11" i="2" s="1"/>
  <c r="H40" i="2"/>
  <c r="C53" i="1"/>
  <c r="C32" i="3"/>
  <c r="C34" i="3" s="1"/>
  <c r="F21" i="2"/>
  <c r="F7" i="2"/>
  <c r="C51" i="1" s="1"/>
  <c r="L10" i="2"/>
  <c r="J11" i="3" s="1"/>
  <c r="J12" i="3" s="1"/>
  <c r="J25" i="3" s="1"/>
  <c r="D27" i="3"/>
  <c r="D29" i="3" s="1"/>
  <c r="D53" i="1" l="1"/>
  <c r="D32" i="3"/>
  <c r="D34" i="3" s="1"/>
  <c r="E27" i="3"/>
  <c r="E29" i="3" s="1"/>
  <c r="H41" i="2"/>
  <c r="H43" i="2" s="1"/>
  <c r="H11" i="2" s="1"/>
  <c r="I40" i="2"/>
  <c r="M10" i="2"/>
  <c r="K11" i="3" s="1"/>
  <c r="K12" i="3" s="1"/>
  <c r="K25" i="3" s="1"/>
  <c r="G21" i="2"/>
  <c r="G7" i="2"/>
  <c r="I41" i="2" l="1"/>
  <c r="I43" i="2" s="1"/>
  <c r="I11" i="2" s="1"/>
  <c r="J40" i="2"/>
  <c r="F27" i="3"/>
  <c r="F29" i="3" s="1"/>
  <c r="H7" i="2"/>
  <c r="E51" i="1" s="1"/>
  <c r="H21" i="2"/>
  <c r="E53" i="1"/>
  <c r="E32" i="3"/>
  <c r="E34" i="3" s="1"/>
  <c r="D51" i="1"/>
  <c r="N10" i="2"/>
  <c r="L11" i="3" s="1"/>
  <c r="L12" i="3" s="1"/>
  <c r="L25" i="3" s="1"/>
  <c r="F32" i="3" l="1"/>
  <c r="F34" i="3" s="1"/>
  <c r="F53" i="1"/>
  <c r="O10" i="2"/>
  <c r="G27" i="3"/>
  <c r="G29" i="3" s="1"/>
  <c r="J41" i="2"/>
  <c r="J43" i="2" s="1"/>
  <c r="J11" i="2" s="1"/>
  <c r="K40" i="2"/>
  <c r="I21" i="2"/>
  <c r="I7" i="2"/>
  <c r="H27" i="3" l="1"/>
  <c r="H29" i="3" s="1"/>
  <c r="C61" i="17"/>
  <c r="M11" i="3"/>
  <c r="K41" i="2"/>
  <c r="K43" i="2" s="1"/>
  <c r="K11" i="2" s="1"/>
  <c r="L40" i="2"/>
  <c r="G32" i="3"/>
  <c r="G34" i="3" s="1"/>
  <c r="G53" i="1"/>
  <c r="J7" i="2"/>
  <c r="J21" i="2"/>
  <c r="F51" i="1"/>
  <c r="N11" i="3" l="1"/>
  <c r="C38" i="17" s="1"/>
  <c r="C39" i="17" s="1"/>
  <c r="C49" i="17" s="1"/>
  <c r="C51" i="17" s="1"/>
  <c r="M12" i="3"/>
  <c r="K21" i="2"/>
  <c r="K7" i="2"/>
  <c r="H51" i="1" s="1"/>
  <c r="H53" i="1"/>
  <c r="H32" i="3"/>
  <c r="H34" i="3" s="1"/>
  <c r="Q10" i="2"/>
  <c r="R10" i="2"/>
  <c r="G51" i="1"/>
  <c r="L41" i="2"/>
  <c r="L43" i="2" s="1"/>
  <c r="L11" i="2" s="1"/>
  <c r="M40" i="2"/>
  <c r="I27" i="3"/>
  <c r="I29" i="3" s="1"/>
  <c r="M25" i="3" l="1"/>
  <c r="N12" i="3"/>
  <c r="N25" i="3" s="1"/>
  <c r="T10" i="2"/>
  <c r="J27" i="3"/>
  <c r="J29" i="3" s="1"/>
  <c r="P11" i="3"/>
  <c r="P12" i="3" s="1"/>
  <c r="P25" i="3" s="1"/>
  <c r="O11" i="3"/>
  <c r="O12" i="3" s="1"/>
  <c r="S10" i="2"/>
  <c r="M41" i="2"/>
  <c r="M43" i="2" s="1"/>
  <c r="M11" i="2" s="1"/>
  <c r="N40" i="2"/>
  <c r="I32" i="3"/>
  <c r="I34" i="3" s="1"/>
  <c r="I53" i="1"/>
  <c r="L7" i="2"/>
  <c r="L21" i="2"/>
  <c r="O25" i="3" l="1"/>
  <c r="R11" i="3"/>
  <c r="R12" i="3" s="1"/>
  <c r="R25" i="3" s="1"/>
  <c r="Q11" i="3"/>
  <c r="Q12" i="3" s="1"/>
  <c r="Q25" i="3" s="1"/>
  <c r="J32" i="3"/>
  <c r="J34" i="3" s="1"/>
  <c r="J53" i="1"/>
  <c r="K27" i="3"/>
  <c r="K29" i="3" s="1"/>
  <c r="I51" i="1"/>
  <c r="O40" i="2"/>
  <c r="N41" i="2"/>
  <c r="N43" i="2" s="1"/>
  <c r="N11" i="2" s="1"/>
  <c r="D61" i="17"/>
  <c r="M7" i="2"/>
  <c r="M21" i="2"/>
  <c r="S12" i="3" l="1"/>
  <c r="S25" i="3" s="1"/>
  <c r="S11" i="3"/>
  <c r="D38" i="17" s="1"/>
  <c r="D39" i="17" s="1"/>
  <c r="D49" i="17" s="1"/>
  <c r="V10" i="2"/>
  <c r="N21" i="2"/>
  <c r="N7" i="2"/>
  <c r="K51" i="1" s="1"/>
  <c r="K53" i="1"/>
  <c r="K32" i="3"/>
  <c r="K34" i="3" s="1"/>
  <c r="J51" i="1"/>
  <c r="W10" i="2"/>
  <c r="O41" i="2"/>
  <c r="C80" i="17"/>
  <c r="C81" i="17" s="1"/>
  <c r="C82" i="17" s="1"/>
  <c r="Q40" i="2"/>
  <c r="L27" i="3"/>
  <c r="L29" i="3" s="1"/>
  <c r="M27" i="3" l="1"/>
  <c r="M29" i="3" s="1"/>
  <c r="Q41" i="2"/>
  <c r="Q43" i="2" s="1"/>
  <c r="Q11" i="2" s="1"/>
  <c r="R40" i="2"/>
  <c r="L32" i="3"/>
  <c r="L34" i="3" s="1"/>
  <c r="L53" i="1"/>
  <c r="C45" i="8"/>
  <c r="O43" i="2"/>
  <c r="O11" i="2" s="1"/>
  <c r="Y10" i="2"/>
  <c r="U11" i="3"/>
  <c r="U12" i="3" s="1"/>
  <c r="U25" i="3" s="1"/>
  <c r="T11" i="3"/>
  <c r="T12" i="3" s="1"/>
  <c r="X10" i="2"/>
  <c r="T25" i="3" l="1"/>
  <c r="W11" i="3"/>
  <c r="W12" i="3" s="1"/>
  <c r="W25" i="3" s="1"/>
  <c r="R41" i="2"/>
  <c r="R43" i="2" s="1"/>
  <c r="R11" i="2" s="1"/>
  <c r="S40" i="2"/>
  <c r="AA10" i="2"/>
  <c r="Y11" i="3" s="1"/>
  <c r="Y12" i="3" s="1"/>
  <c r="O27" i="3"/>
  <c r="V11" i="3"/>
  <c r="V12" i="3" s="1"/>
  <c r="V25" i="3" s="1"/>
  <c r="Q21" i="2"/>
  <c r="Q7" i="2"/>
  <c r="E61" i="17"/>
  <c r="O7" i="2"/>
  <c r="C41" i="8"/>
  <c r="O21" i="2"/>
  <c r="C46" i="8" s="1"/>
  <c r="C43" i="8"/>
  <c r="Y25" i="3" l="1"/>
  <c r="X12" i="3"/>
  <c r="X25" i="3" s="1"/>
  <c r="X11" i="3"/>
  <c r="E38" i="17" s="1"/>
  <c r="E39" i="17" s="1"/>
  <c r="E49" i="17" s="1"/>
  <c r="D50" i="17"/>
  <c r="D51" i="17" s="1"/>
  <c r="E50" i="17" s="1"/>
  <c r="O29" i="3"/>
  <c r="AB10" i="2"/>
  <c r="Z11" i="3" s="1"/>
  <c r="Z12" i="3" s="1"/>
  <c r="Z25" i="3" s="1"/>
  <c r="M51" i="1"/>
  <c r="C59" i="17"/>
  <c r="M32" i="3"/>
  <c r="M34" i="3" s="1"/>
  <c r="N34" i="3" s="1"/>
  <c r="M53" i="1"/>
  <c r="N53" i="1" s="1"/>
  <c r="L51" i="1"/>
  <c r="S41" i="2"/>
  <c r="S43" i="2" s="1"/>
  <c r="S11" i="2" s="1"/>
  <c r="T40" i="2"/>
  <c r="O32" i="3"/>
  <c r="O53" i="1"/>
  <c r="R21" i="2"/>
  <c r="R7" i="2"/>
  <c r="O51" i="1" s="1"/>
  <c r="E51" i="17" l="1"/>
  <c r="F50" i="17" s="1"/>
  <c r="N51" i="1"/>
  <c r="AC10" i="2"/>
  <c r="AA11" i="3" s="1"/>
  <c r="AA12" i="3" s="1"/>
  <c r="AA25" i="3" s="1"/>
  <c r="C63" i="17"/>
  <c r="C52" i="17"/>
  <c r="O34" i="3"/>
  <c r="P27" i="3"/>
  <c r="P29" i="3" s="1"/>
  <c r="T41" i="2"/>
  <c r="D80" i="17"/>
  <c r="D81" i="17" s="1"/>
  <c r="D82" i="17" s="1"/>
  <c r="V40" i="2"/>
  <c r="S21" i="2"/>
  <c r="S7" i="2"/>
  <c r="P51" i="1" s="1"/>
  <c r="P32" i="3"/>
  <c r="P53" i="1"/>
  <c r="T43" i="2" l="1"/>
  <c r="T11" i="2" s="1"/>
  <c r="D45" i="8"/>
  <c r="P34" i="3"/>
  <c r="Q27" i="3"/>
  <c r="Q29" i="3" s="1"/>
  <c r="Q53" i="1"/>
  <c r="Q32" i="3"/>
  <c r="C65" i="17"/>
  <c r="C21" i="8"/>
  <c r="C23" i="8" s="1"/>
  <c r="C9" i="8" s="1"/>
  <c r="C11" i="8" s="1"/>
  <c r="C13" i="8" s="1"/>
  <c r="V41" i="2"/>
  <c r="V43" i="2" s="1"/>
  <c r="V11" i="2" s="1"/>
  <c r="W40" i="2"/>
  <c r="AD10" i="2"/>
  <c r="AB11" i="3" s="1"/>
  <c r="AC11" i="3" l="1"/>
  <c r="F38" i="17" s="1"/>
  <c r="F39" i="17" s="1"/>
  <c r="F49" i="17" s="1"/>
  <c r="F51" i="17" s="1"/>
  <c r="G50" i="17" s="1"/>
  <c r="AB12" i="3"/>
  <c r="F61" i="17"/>
  <c r="Q34" i="3"/>
  <c r="R27" i="3"/>
  <c r="R29" i="3" s="1"/>
  <c r="W41" i="2"/>
  <c r="W43" i="2" s="1"/>
  <c r="W11" i="2" s="1"/>
  <c r="X40" i="2"/>
  <c r="AF10" i="2"/>
  <c r="V7" i="2"/>
  <c r="V21" i="2"/>
  <c r="D41" i="8"/>
  <c r="D43" i="8"/>
  <c r="T21" i="2"/>
  <c r="D46" i="8" s="1"/>
  <c r="T7" i="2"/>
  <c r="AB25" i="3" l="1"/>
  <c r="AC12" i="3"/>
  <c r="AC25" i="3" s="1"/>
  <c r="AG10" i="2"/>
  <c r="AE11" i="3" s="1"/>
  <c r="AE12" i="3" s="1"/>
  <c r="AE25" i="3" s="1"/>
  <c r="R32" i="3"/>
  <c r="R34" i="3" s="1"/>
  <c r="R51" i="1"/>
  <c r="R53" i="1"/>
  <c r="S53" i="1" s="1"/>
  <c r="D59" i="17"/>
  <c r="Q51" i="1"/>
  <c r="T27" i="3"/>
  <c r="T29" i="3" s="1"/>
  <c r="W21" i="2"/>
  <c r="W7" i="2"/>
  <c r="AD11" i="3"/>
  <c r="AD12" i="3" s="1"/>
  <c r="X41" i="2"/>
  <c r="X43" i="2" s="1"/>
  <c r="X11" i="2" s="1"/>
  <c r="Y40" i="2"/>
  <c r="T53" i="1"/>
  <c r="T32" i="3"/>
  <c r="AD25" i="3" l="1"/>
  <c r="S51" i="1"/>
  <c r="Y41" i="2"/>
  <c r="E80" i="17"/>
  <c r="E81" i="17" s="1"/>
  <c r="E82" i="17" s="1"/>
  <c r="AA40" i="2"/>
  <c r="D52" i="17"/>
  <c r="D63" i="17"/>
  <c r="X7" i="2"/>
  <c r="X21" i="2"/>
  <c r="U32" i="3"/>
  <c r="T51" i="1"/>
  <c r="U53" i="1"/>
  <c r="AH10" i="2"/>
  <c r="AF11" i="3" s="1"/>
  <c r="AF12" i="3" s="1"/>
  <c r="AF25" i="3" s="1"/>
  <c r="AI10" i="2"/>
  <c r="G61" i="17" s="1"/>
  <c r="T34" i="3"/>
  <c r="U27" i="3"/>
  <c r="U29" i="3" s="1"/>
  <c r="U34" i="3" l="1"/>
  <c r="V27" i="3"/>
  <c r="V29" i="3" s="1"/>
  <c r="U51" i="1"/>
  <c r="V32" i="3"/>
  <c r="V53" i="1"/>
  <c r="D21" i="8"/>
  <c r="D23" i="8" s="1"/>
  <c r="D9" i="8" s="1"/>
  <c r="D11" i="8" s="1"/>
  <c r="D13" i="8" s="1"/>
  <c r="D65" i="17"/>
  <c r="AG11" i="3"/>
  <c r="AB40" i="2"/>
  <c r="AA41" i="2"/>
  <c r="AA43" i="2" s="1"/>
  <c r="AA11" i="2" s="1"/>
  <c r="Y43" i="2"/>
  <c r="Y11" i="2" s="1"/>
  <c r="E45" i="8"/>
  <c r="AH11" i="3" l="1"/>
  <c r="G38" i="17" s="1"/>
  <c r="G39" i="17" s="1"/>
  <c r="G49" i="17" s="1"/>
  <c r="G51" i="17" s="1"/>
  <c r="AG12" i="3"/>
  <c r="E43" i="8"/>
  <c r="E41" i="8"/>
  <c r="Y7" i="2"/>
  <c r="Y21" i="2"/>
  <c r="E46" i="8" s="1"/>
  <c r="AA21" i="2"/>
  <c r="AA7" i="2"/>
  <c r="W27" i="3"/>
  <c r="W29" i="3" s="1"/>
  <c r="V34" i="3"/>
  <c r="AB41" i="2"/>
  <c r="AB43" i="2" s="1"/>
  <c r="AB11" i="2" s="1"/>
  <c r="AC40" i="2"/>
  <c r="AG25" i="3" l="1"/>
  <c r="AH12" i="3"/>
  <c r="AH25" i="3" s="1"/>
  <c r="W32" i="3"/>
  <c r="W34" i="3" s="1"/>
  <c r="W53" i="1"/>
  <c r="X53" i="1" s="1"/>
  <c r="E59" i="17"/>
  <c r="V51" i="1"/>
  <c r="Y27" i="3"/>
  <c r="Y29" i="3" s="1"/>
  <c r="AD40" i="2"/>
  <c r="AC41" i="2"/>
  <c r="AC43" i="2" s="1"/>
  <c r="AC11" i="2" s="1"/>
  <c r="W51" i="1"/>
  <c r="Y53" i="1"/>
  <c r="Y32" i="3"/>
  <c r="AB21" i="2"/>
  <c r="AB7" i="2"/>
  <c r="X51" i="1" l="1"/>
  <c r="AC7" i="2"/>
  <c r="AC21" i="2"/>
  <c r="F80" i="17"/>
  <c r="F81" i="17" s="1"/>
  <c r="F82" i="17" s="1"/>
  <c r="AD41" i="2"/>
  <c r="AF40" i="2"/>
  <c r="Y34" i="3"/>
  <c r="Z27" i="3"/>
  <c r="Z29" i="3" s="1"/>
  <c r="Z32" i="3"/>
  <c r="Z53" i="1"/>
  <c r="Y51" i="1"/>
  <c r="E52" i="17"/>
  <c r="E63" i="17"/>
  <c r="AF41" i="2" l="1"/>
  <c r="AF43" i="2" s="1"/>
  <c r="AF11" i="2" s="1"/>
  <c r="AG40" i="2"/>
  <c r="E21" i="8"/>
  <c r="E23" i="8" s="1"/>
  <c r="E9" i="8" s="1"/>
  <c r="E11" i="8" s="1"/>
  <c r="E13" i="8" s="1"/>
  <c r="E65" i="17"/>
  <c r="F45" i="8"/>
  <c r="AD43" i="2"/>
  <c r="AD11" i="2" s="1"/>
  <c r="AA27" i="3"/>
  <c r="AA29" i="3" s="1"/>
  <c r="Z34" i="3"/>
  <c r="AA32" i="3"/>
  <c r="AA53" i="1"/>
  <c r="Z51" i="1"/>
  <c r="F41" i="8" l="1"/>
  <c r="F43" i="8"/>
  <c r="AD7" i="2"/>
  <c r="AD21" i="2"/>
  <c r="F46" i="8" s="1"/>
  <c r="AA34" i="3"/>
  <c r="AB27" i="3"/>
  <c r="AB29" i="3" s="1"/>
  <c r="AG41" i="2"/>
  <c r="AG43" i="2" s="1"/>
  <c r="AG11" i="2" s="1"/>
  <c r="AH40" i="2"/>
  <c r="AF21" i="2"/>
  <c r="AF7" i="2"/>
  <c r="AI40" i="2" l="1"/>
  <c r="AH41" i="2"/>
  <c r="AH43" i="2" s="1"/>
  <c r="AH11" i="2" s="1"/>
  <c r="AG21" i="2"/>
  <c r="AG7" i="2"/>
  <c r="AD51" i="1" s="1"/>
  <c r="AA51" i="1"/>
  <c r="AB53" i="1"/>
  <c r="AC53" i="1" s="1"/>
  <c r="AB32" i="3"/>
  <c r="AB34" i="3" s="1"/>
  <c r="F59" i="17"/>
  <c r="AD27" i="3"/>
  <c r="AD29" i="3" s="1"/>
  <c r="AD32" i="3"/>
  <c r="AB51" i="1"/>
  <c r="AD53" i="1"/>
  <c r="AC51" i="1" l="1"/>
  <c r="F63" i="17"/>
  <c r="F52" i="17"/>
  <c r="AE53" i="1"/>
  <c r="AE32" i="3"/>
  <c r="AH7" i="2"/>
  <c r="AE51" i="1" s="1"/>
  <c r="AH21" i="2"/>
  <c r="AD34" i="3"/>
  <c r="AE27" i="3"/>
  <c r="AE29" i="3" s="1"/>
  <c r="G80" i="17"/>
  <c r="G81" i="17" s="1"/>
  <c r="G82" i="17" s="1"/>
  <c r="AI41" i="2"/>
  <c r="AF53" i="1" l="1"/>
  <c r="AF32" i="3"/>
  <c r="G45" i="8"/>
  <c r="C51" i="8" s="1"/>
  <c r="C53" i="8" s="1"/>
  <c r="AI43" i="2"/>
  <c r="AI11" i="2" s="1"/>
  <c r="AF27" i="3"/>
  <c r="AF29" i="3" s="1"/>
  <c r="AE34" i="3"/>
  <c r="F65" i="17"/>
  <c r="F21" i="8"/>
  <c r="F23" i="8" s="1"/>
  <c r="F9" i="8" s="1"/>
  <c r="F11" i="8" s="1"/>
  <c r="F13" i="8" s="1"/>
  <c r="AF34" i="3" l="1"/>
  <c r="AG27" i="3"/>
  <c r="AG29" i="3" s="1"/>
  <c r="G41" i="8"/>
  <c r="AI7" i="2"/>
  <c r="AI21" i="2"/>
  <c r="G46" i="8" s="1"/>
  <c r="G43" i="8"/>
  <c r="AG32" i="3" l="1"/>
  <c r="AG34" i="3" s="1"/>
  <c r="G59" i="17"/>
  <c r="AG51" i="1"/>
  <c r="AG53" i="1"/>
  <c r="AH53" i="1" s="1"/>
  <c r="AF51" i="1"/>
  <c r="AH51" i="1" l="1"/>
  <c r="G52" i="17"/>
  <c r="G63" i="17"/>
  <c r="G65" i="17" l="1"/>
  <c r="G21" i="8"/>
  <c r="G23" i="8" s="1"/>
  <c r="G9" i="8" s="1"/>
  <c r="G11" i="8" s="1"/>
  <c r="G12" i="8" l="1"/>
  <c r="G13" i="8" s="1"/>
  <c r="C15" i="8" s="1"/>
</calcChain>
</file>

<file path=xl/sharedStrings.xml><?xml version="1.0" encoding="utf-8"?>
<sst xmlns="http://schemas.openxmlformats.org/spreadsheetml/2006/main" count="1852" uniqueCount="348">
  <si>
    <t>Year 1</t>
  </si>
  <si>
    <t>Year 2</t>
  </si>
  <si>
    <t>Year 3</t>
  </si>
  <si>
    <t>Year 4</t>
  </si>
  <si>
    <t>Year 5</t>
  </si>
  <si>
    <t>1st Qtr.</t>
  </si>
  <si>
    <t>2nd Qtr.</t>
  </si>
  <si>
    <t>3rd Qtr.</t>
  </si>
  <si>
    <t>4th Qtr.</t>
  </si>
  <si>
    <t>Total</t>
  </si>
  <si>
    <t>Operating expenses:</t>
  </si>
  <si>
    <t>Depreciation</t>
  </si>
  <si>
    <t>Income before taxes</t>
  </si>
  <si>
    <t>Assets:</t>
  </si>
  <si>
    <t>Current assets</t>
  </si>
  <si>
    <t>Total assets</t>
  </si>
  <si>
    <t>Current liabilities</t>
  </si>
  <si>
    <t>Total current liabilities</t>
  </si>
  <si>
    <t>Long-term Liabilities</t>
  </si>
  <si>
    <t>Total long-term liabilities</t>
  </si>
  <si>
    <t>Total liabilities</t>
  </si>
  <si>
    <t>Shareholders equity</t>
  </si>
  <si>
    <t>Total shareholders equity</t>
  </si>
  <si>
    <t>Accounts payable</t>
  </si>
  <si>
    <t>Cash flows from operations</t>
  </si>
  <si>
    <t>Net cash flows from operations</t>
  </si>
  <si>
    <t>Cash flows from investing activities:</t>
  </si>
  <si>
    <t>Net cash flows from investing</t>
  </si>
  <si>
    <t>Cash flows from financing:</t>
  </si>
  <si>
    <t>Net cash flows from financing</t>
  </si>
  <si>
    <t xml:space="preserve">Net increase (decrease) in cash </t>
  </si>
  <si>
    <t>Beginning cash balance</t>
  </si>
  <si>
    <t>Ending cash balance</t>
  </si>
  <si>
    <t>From balance sheet</t>
  </si>
  <si>
    <t>Difference</t>
  </si>
  <si>
    <t>Operating Assumptions</t>
  </si>
  <si>
    <t>Inflation assumption</t>
  </si>
  <si>
    <t>Annual average rate</t>
  </si>
  <si>
    <t>Quarterly rate</t>
  </si>
  <si>
    <t xml:space="preserve">Accounts receivable </t>
  </si>
  <si>
    <t xml:space="preserve">   Total operating expenses</t>
  </si>
  <si>
    <t>Capital Items:</t>
  </si>
  <si>
    <t>Asset Types</t>
  </si>
  <si>
    <t>Total depreciated value</t>
  </si>
  <si>
    <t>FINANCING WORKSHEET</t>
  </si>
  <si>
    <t>Interest rate on funds</t>
  </si>
  <si>
    <t>Equity capitalization ratio:</t>
  </si>
  <si>
    <t xml:space="preserve">       Total </t>
  </si>
  <si>
    <t>Phase 1 Financing</t>
  </si>
  <si>
    <t>Equity</t>
  </si>
  <si>
    <t>Debt</t>
  </si>
  <si>
    <t>Phase 2 Financing</t>
  </si>
  <si>
    <t>Phase</t>
  </si>
  <si>
    <t>One</t>
  </si>
  <si>
    <t>Two</t>
  </si>
  <si>
    <t>Principal amount</t>
  </si>
  <si>
    <t>Interest rate</t>
  </si>
  <si>
    <t>Term</t>
  </si>
  <si>
    <t>Payment</t>
  </si>
  <si>
    <t>Period</t>
  </si>
  <si>
    <t>Principal</t>
  </si>
  <si>
    <t>Interest</t>
  </si>
  <si>
    <t>Balance</t>
  </si>
  <si>
    <t>Year 6</t>
  </si>
  <si>
    <t xml:space="preserve">Note 1  Payable/Quater </t>
  </si>
  <si>
    <t xml:space="preserve">Note 2  Payable/Quater </t>
  </si>
  <si>
    <t xml:space="preserve">             Total note payable</t>
  </si>
  <si>
    <t>Note 1 Interest  per Qtr.</t>
  </si>
  <si>
    <t>Note 2 Interest  per Qtr.</t>
  </si>
  <si>
    <t xml:space="preserve">             Total interest payable</t>
  </si>
  <si>
    <t>Operating Highlights</t>
  </si>
  <si>
    <t>Total sales</t>
  </si>
  <si>
    <t>Interest income</t>
  </si>
  <si>
    <t>Total revenues and income</t>
  </si>
  <si>
    <t>Total operating expenses</t>
  </si>
  <si>
    <t>Net operating income</t>
  </si>
  <si>
    <t>Earnings</t>
  </si>
  <si>
    <t>Financial Highlights</t>
  </si>
  <si>
    <t>Shareholders' initial equity</t>
  </si>
  <si>
    <t>Shareholders' equity</t>
  </si>
  <si>
    <t>Technical</t>
  </si>
  <si>
    <t>Market &amp;</t>
  </si>
  <si>
    <t>Software</t>
  </si>
  <si>
    <t>Outsourcing</t>
  </si>
  <si>
    <t>Sales Force</t>
  </si>
  <si>
    <t>Sales</t>
  </si>
  <si>
    <t>Engineers</t>
  </si>
  <si>
    <t>months</t>
  </si>
  <si>
    <t>month</t>
  </si>
  <si>
    <t>week</t>
  </si>
  <si>
    <t>day</t>
  </si>
  <si>
    <t>Year-End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</si>
  <si>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</si>
  <si>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</si>
  <si>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</si>
  <si>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</si>
  <si>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</si>
  <si>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</si>
  <si>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</si>
  <si>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</si>
  <si>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</si>
  <si>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</si>
  <si>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</si>
  <si>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</si>
  <si>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No of days outstanding</t>
  </si>
  <si>
    <t>Cost</t>
  </si>
  <si>
    <t>Depreciation Table</t>
  </si>
  <si>
    <t>Cumulative capital cost</t>
  </si>
  <si>
    <t>Accounts receivable</t>
  </si>
  <si>
    <t>Days outstanding</t>
  </si>
  <si>
    <t>Days in period</t>
  </si>
  <si>
    <t>Monthly</t>
  </si>
  <si>
    <t>Total revenues</t>
  </si>
  <si>
    <t>Investment amount</t>
  </si>
  <si>
    <t>% of total equity</t>
  </si>
  <si>
    <t>Capital budget</t>
  </si>
  <si>
    <t>Accrued liabilities</t>
  </si>
  <si>
    <t>Net working capital</t>
  </si>
  <si>
    <t>Projected Balance Sheet</t>
  </si>
  <si>
    <t>Net non-current assets:</t>
  </si>
  <si>
    <t>Marketing expenses</t>
  </si>
  <si>
    <t>Projected Statements of Cash Flows</t>
  </si>
  <si>
    <t>Monthly rate on funds invested</t>
  </si>
  <si>
    <t>Quarterly rate on funds invested</t>
  </si>
  <si>
    <t xml:space="preserve">Income (loss) from operations          </t>
  </si>
  <si>
    <t xml:space="preserve">Net income (loss)    </t>
  </si>
  <si>
    <t>Table 5</t>
  </si>
  <si>
    <t>Corporate tax rate (year 1)</t>
  </si>
  <si>
    <t>Executives</t>
  </si>
  <si>
    <t>Department Total</t>
  </si>
  <si>
    <t>Operations</t>
  </si>
  <si>
    <t xml:space="preserve"> Schedule 1 </t>
  </si>
  <si>
    <t>Marketing expense</t>
  </si>
  <si>
    <t xml:space="preserve">General &amp; administrative </t>
  </si>
  <si>
    <t xml:space="preserve">Income before taxes </t>
  </si>
  <si>
    <t xml:space="preserve"> Schedule 2 </t>
  </si>
  <si>
    <t>Schedule 3</t>
  </si>
  <si>
    <t>Table 3</t>
  </si>
  <si>
    <t>Benefits</t>
  </si>
  <si>
    <t>Wages &amp;  salaries</t>
  </si>
  <si>
    <t>Payroll expense</t>
  </si>
  <si>
    <t>Telephone &amp; communications</t>
  </si>
  <si>
    <t>Total Headcount</t>
  </si>
  <si>
    <t xml:space="preserve">  Total wages &amp; salaries</t>
  </si>
  <si>
    <t>Total capital requirements</t>
  </si>
  <si>
    <t xml:space="preserve">General &amp; Administrative Expenses </t>
  </si>
  <si>
    <t>Utilities/Internet</t>
  </si>
  <si>
    <t>Company Valuation</t>
  </si>
  <si>
    <t>Present value of FCF</t>
  </si>
  <si>
    <t>Discount factor</t>
  </si>
  <si>
    <t>NPV</t>
  </si>
  <si>
    <t>WACC (Discount rate)</t>
  </si>
  <si>
    <t>Growth rate (to perpetuity)</t>
  </si>
  <si>
    <t>Note: *Net Working Capital</t>
  </si>
  <si>
    <t>Changes in NWC</t>
  </si>
  <si>
    <t>Changes in current assets</t>
  </si>
  <si>
    <t>Valuation Mehodology</t>
  </si>
  <si>
    <t>Table 1</t>
  </si>
  <si>
    <t>Table 4</t>
  </si>
  <si>
    <t>Table 2</t>
  </si>
  <si>
    <t xml:space="preserve"> Projected Income Statement</t>
  </si>
  <si>
    <t>G&amp;A expenses</t>
  </si>
  <si>
    <t>Total equity (after 5 years)</t>
  </si>
  <si>
    <t>Minus: Capital expenditures</t>
  </si>
  <si>
    <t>Exhibit A</t>
  </si>
  <si>
    <t>Sales commission</t>
  </si>
  <si>
    <t>Staff Headcount (Year-End Totals)</t>
  </si>
  <si>
    <t>Staff Compensation</t>
  </si>
  <si>
    <t>Internet marketing</t>
  </si>
  <si>
    <t>Staff Headcount</t>
  </si>
  <si>
    <t>Staff Salaries</t>
  </si>
  <si>
    <t xml:space="preserve">after 5 years </t>
  </si>
  <si>
    <t>Earnings before taxes</t>
  </si>
  <si>
    <t>Meals &amp; entertainment</t>
  </si>
  <si>
    <t>Total shareholders' equity</t>
  </si>
  <si>
    <t>Liabilities &amp; Shareholders' Equity</t>
  </si>
  <si>
    <t>Corporate tax rate (year 2-5)</t>
  </si>
  <si>
    <t>Long-terrm debt (1)</t>
  </si>
  <si>
    <t>Chief Executive Officer</t>
  </si>
  <si>
    <t>Liability insurance</t>
  </si>
  <si>
    <t>Liabilities &amp; shareholders' equity</t>
  </si>
  <si>
    <t>Operational space required (sq. ft.)</t>
  </si>
  <si>
    <t>Total Revenues</t>
  </si>
  <si>
    <t>Ramp-up</t>
  </si>
  <si>
    <t>Minus: Changes in NWC*</t>
  </si>
  <si>
    <t>The valuation model is for internal puposes and should not be solely relied upon to deem the value of the company.</t>
  </si>
  <si>
    <t>Table 6</t>
  </si>
  <si>
    <t>Plus: Common Stock Sales</t>
  </si>
  <si>
    <t>Income taxes</t>
  </si>
  <si>
    <t>Earnings after taxes</t>
  </si>
  <si>
    <t>Print advertising</t>
  </si>
  <si>
    <t>Revenues:</t>
  </si>
  <si>
    <t>General &amp; administrative:</t>
  </si>
  <si>
    <t>Expenses:</t>
  </si>
  <si>
    <t>Total Liabilities</t>
  </si>
  <si>
    <t>Expenses - Total</t>
  </si>
  <si>
    <t>Administrative Assistant</t>
  </si>
  <si>
    <t>Marketing materials</t>
  </si>
  <si>
    <t>Legal &amp; consulting</t>
  </si>
  <si>
    <t>Supplies</t>
  </si>
  <si>
    <t>Auto mileage expenses</t>
  </si>
  <si>
    <t>Travel</t>
  </si>
  <si>
    <t>Beginning Inventory</t>
  </si>
  <si>
    <t>Purchases</t>
  </si>
  <si>
    <t>Ending Inventory</t>
  </si>
  <si>
    <t>Inventory</t>
  </si>
  <si>
    <t>Gross Margin</t>
  </si>
  <si>
    <t>Rent</t>
  </si>
  <si>
    <t>monthly growth rate</t>
  </si>
  <si>
    <t>Changes in current liabilities</t>
  </si>
  <si>
    <t>Chief Financial Officer</t>
  </si>
  <si>
    <t>Finance</t>
  </si>
  <si>
    <t>Accountant</t>
  </si>
  <si>
    <t>Cost of Sales:</t>
  </si>
  <si>
    <t>Total working capital</t>
  </si>
  <si>
    <t>Working capital:</t>
  </si>
  <si>
    <t>Total capital expenditures</t>
  </si>
  <si>
    <t>Revenue Forecast</t>
  </si>
  <si>
    <t>Industry events</t>
  </si>
  <si>
    <t>Sales Manager</t>
  </si>
  <si>
    <t>Staff Annual (Full-Time) Salaries</t>
  </si>
  <si>
    <t>The analysis assumed a discount rate that reflects the return on capital in the sector of 15%, start-up risk premium of 15%, and perpetual growth rate of 2.5%</t>
  </si>
  <si>
    <t>Total current assets</t>
  </si>
  <si>
    <t>Accrued taxes</t>
  </si>
  <si>
    <t>Note payable</t>
  </si>
  <si>
    <t>Prepaid expenses</t>
  </si>
  <si>
    <t>Cash &amp; cash equivalents</t>
  </si>
  <si>
    <t>Common stock</t>
  </si>
  <si>
    <t>Retained earnings</t>
  </si>
  <si>
    <t>Total liabilities &amp; equity</t>
  </si>
  <si>
    <t>Net Income</t>
  </si>
  <si>
    <t>Increase (decrease) in accrued liabilities</t>
  </si>
  <si>
    <t>Increase (decrease) in accrued taxes</t>
  </si>
  <si>
    <t>Increase (decr.) in accounts payable</t>
  </si>
  <si>
    <t>(Increase) decrease in accounts receivable</t>
  </si>
  <si>
    <t>(Increase) decrease in inventory</t>
  </si>
  <si>
    <t>Capital expenditures</t>
  </si>
  <si>
    <t>Proceeds from issuance of debt</t>
  </si>
  <si>
    <t>Proceeds from sale of stock</t>
  </si>
  <si>
    <t>Debt service payments</t>
  </si>
  <si>
    <t>Current assets:</t>
  </si>
  <si>
    <t>Non-current assets:</t>
  </si>
  <si>
    <t>Gross operational assets</t>
  </si>
  <si>
    <t>Accumulated depreciation</t>
  </si>
  <si>
    <t>Net operational assets</t>
  </si>
  <si>
    <t>Computer hardware &amp; software</t>
  </si>
  <si>
    <t>Long-term debt (2)</t>
  </si>
  <si>
    <t>Total cost of goods sold</t>
  </si>
  <si>
    <t>Rental rate - monthly</t>
  </si>
  <si>
    <t>turns/store/mo.</t>
  </si>
  <si>
    <t># Drug stores</t>
  </si>
  <si>
    <t># Mass market retailer stores</t>
  </si>
  <si>
    <t># Convenience stores</t>
  </si>
  <si>
    <t>E-tailer:</t>
  </si>
  <si>
    <t>Convenience stores:</t>
  </si>
  <si>
    <t>Mass market retailers:</t>
  </si>
  <si>
    <t>Drug stores:</t>
  </si>
  <si>
    <t>E-commerce:</t>
  </si>
  <si>
    <t>Account Executive</t>
  </si>
  <si>
    <t>Marketing Assistant</t>
  </si>
  <si>
    <t>Chief Marketing Officer</t>
  </si>
  <si>
    <t>Selling &amp; marketing expenses</t>
  </si>
  <si>
    <t>Capital Requirements - Round 1</t>
  </si>
  <si>
    <t>Capital Requirements - Round 2</t>
  </si>
  <si>
    <t>Payroll expenses @ 8%</t>
  </si>
  <si>
    <t xml:space="preserve">Staff benefits </t>
  </si>
  <si>
    <t># of orders:</t>
  </si>
  <si>
    <t>per order</t>
  </si>
  <si>
    <t>Total supermarket &amp; grocery store revenues</t>
  </si>
  <si>
    <t xml:space="preserve">       Total -- Round 2</t>
  </si>
  <si>
    <t xml:space="preserve">       Total -- Round 1</t>
  </si>
  <si>
    <t>Capital items</t>
  </si>
  <si>
    <t>Total selling &amp; marketing expenses</t>
  </si>
  <si>
    <t>% of units ordered</t>
  </si>
  <si>
    <t>E-tailer revenues</t>
  </si>
  <si>
    <t>E-commerce revenues</t>
  </si>
  <si>
    <t>of e-commerce revenues</t>
  </si>
  <si>
    <t>Total mass market retailer revenues</t>
  </si>
  <si>
    <t>Total convenience store revenues</t>
  </si>
  <si>
    <t>Total cost of sales</t>
  </si>
  <si>
    <t>Cost of goods sold - wholesale</t>
  </si>
  <si>
    <t>Cost of distribution - wholesale</t>
  </si>
  <si>
    <t>of wholesale revenues</t>
  </si>
  <si>
    <t>Cost of goods sold - e-commerce</t>
  </si>
  <si>
    <t>Cost of goods sold - e-tailer</t>
  </si>
  <si>
    <t>Total general &amp; administrative expenses</t>
  </si>
  <si>
    <t>Gross margin</t>
  </si>
  <si>
    <t>Mass market retailer revenues</t>
  </si>
  <si>
    <t>Drug store revenues</t>
  </si>
  <si>
    <t>E-Commerce revenues</t>
  </si>
  <si>
    <t>E-Tailer revenues</t>
  </si>
  <si>
    <t>Convenience store revenues</t>
  </si>
  <si>
    <t>Net Income:</t>
  </si>
  <si>
    <t>Increase (decrease) in accounts payable</t>
  </si>
  <si>
    <t>Cash &amp; marketable items</t>
  </si>
  <si>
    <t>Public relations</t>
  </si>
  <si>
    <t>Total staff headcount</t>
  </si>
  <si>
    <t>Free cash flow (FCF)</t>
  </si>
  <si>
    <t>Terminal value</t>
  </si>
  <si>
    <t>Selling &amp; Marketing Expenses</t>
  </si>
  <si>
    <t>Capital expenditures:</t>
  </si>
  <si>
    <t>of e-tailer revenues</t>
  </si>
  <si>
    <t xml:space="preserve">Income taxes </t>
  </si>
  <si>
    <t xml:space="preserve">Net income </t>
  </si>
  <si>
    <t>Total drug store revenues</t>
  </si>
  <si>
    <t>Mass market retailer revenues:</t>
  </si>
  <si>
    <t># Drug store units sold</t>
  </si>
  <si>
    <t>Supermarket &amp; grocery stores:</t>
  </si>
  <si>
    <t># Supermarket &amp; grocery store units sold</t>
  </si>
  <si>
    <t># Convenience store units sold</t>
  </si>
  <si>
    <t>Supermarket &amp; grocery store revenues:</t>
  </si>
  <si>
    <t>per unit</t>
  </si>
  <si>
    <t>Y2-5</t>
  </si>
  <si>
    <t>Supermarket &amp; grocery store revenues</t>
  </si>
  <si>
    <t>Y1-5</t>
  </si>
  <si>
    <t>M1-M18</t>
  </si>
  <si>
    <t>M19-M24</t>
  </si>
  <si>
    <t>Account Executive (base)</t>
  </si>
  <si>
    <t>Television adveerrtising</t>
  </si>
  <si>
    <t>Product development</t>
  </si>
  <si>
    <t>Cost of co-packer</t>
  </si>
  <si>
    <t>Convenience store revenues:</t>
  </si>
  <si>
    <t>Drug store revenues:</t>
  </si>
  <si>
    <t>Food Packer</t>
  </si>
  <si>
    <t xml:space="preserve">Total - All Departments </t>
  </si>
  <si>
    <t>Furniture &amp; fixtures</t>
  </si>
  <si>
    <t>Cost of packaging</t>
  </si>
  <si>
    <t>of revenues</t>
  </si>
  <si>
    <t># Mass market retailer units sold - Stores</t>
  </si>
  <si>
    <t># Mass market retailer units sold - Online</t>
  </si>
  <si>
    <t># Mass market retailer untis sold - Total</t>
  </si>
  <si>
    <t>Table 7</t>
  </si>
  <si>
    <t>XYZ Product, LLC</t>
  </si>
  <si>
    <t>XYZ 4-ounce bag revenues</t>
  </si>
  <si>
    <t>XYZ  8-ounce bag revenues</t>
  </si>
  <si>
    <t>XYZ 1-pound bag revenues</t>
  </si>
  <si>
    <t>XYZ 8-ounce bag revenues</t>
  </si>
  <si>
    <t>XYZ 2-pound bag revenues</t>
  </si>
  <si>
    <t># XYZ 2-pound 24-Packs sold</t>
  </si>
  <si>
    <t># XYZ 1-pound 24-Packs sold</t>
  </si>
  <si>
    <t># XYZ 8-ounce 24-Packs sold</t>
  </si>
  <si>
    <t># XYZ 4-ounce 24-Packs sold</t>
  </si>
  <si>
    <t># XYZ  8-ounce 24-Packs sold</t>
  </si>
  <si>
    <t>XYZ 2 pound 24-Pack revenues</t>
  </si>
  <si>
    <t>XYZ 1-pound 24-Pack revenues</t>
  </si>
  <si>
    <t>XYZ 8-ounce 24-Pack revenues</t>
  </si>
  <si>
    <t>XYZ 4-ounce 24-Pack revenues</t>
  </si>
  <si>
    <t>XYZ 2-pound 24-Pack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</si>
</sst>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  <numFmt numFmtId="166" formatCode="0.0"/>
    <numFmt numFmtId="167" formatCode="0.0%"/>
    <numFmt numFmtId="168" formatCode="&quot;$&quot;#,##0"/>
    <numFmt numFmtId="169" formatCode="&quot;$&quot;#,##0.00"/>
    <numFmt numFmtId="170" formatCode="_(* #,##0.000_);_(* \(#,##0.000\);_(* &quot;-&quot;???_);_(@_)"/>
    <numFmt numFmtId="171" formatCode="#,##0.00000_);\(#,##0.00000\)"/>
    <numFmt numFmtId="172" formatCode="_(* #,##0.0_);_(* \(#,##0.0\);_(* &quot;-&quot;_);_(@_)"/>
    <numFmt numFmtId="173" formatCode="#,##0.000_);[Red]\(#,##0.000\)"/>
  </numFmts>
  <fonts count="6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9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Avenir Next LT Pro"/>
      <family val="2"/>
    </font>
    <font>
      <b/>
      <sz val="12"/>
      <color theme="0"/>
      <name val="Avenir Next LT Pro"/>
      <family val="2"/>
    </font>
    <font>
      <b/>
      <sz val="12"/>
      <name val="Avenir Next LT Pro"/>
      <family val="2"/>
    </font>
    <font>
      <b/>
      <sz val="12"/>
      <color rgb="FFFF7575"/>
      <name val="Avenir Next LT Pro"/>
      <family val="2"/>
    </font>
    <font>
      <i/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sz val="12"/>
      <color rgb="FF002060"/>
      <name val="Avenir Next LT Pro"/>
      <family val="2"/>
    </font>
    <font>
      <i/>
      <sz val="12"/>
      <color rgb="FF002060"/>
      <name val="Avenir Next LT Pro"/>
      <family val="2"/>
    </font>
    <font>
      <b/>
      <sz val="10"/>
      <name val="Avenir Next LT Pro"/>
      <family val="2"/>
    </font>
    <font>
      <b/>
      <i/>
      <sz val="12"/>
      <color theme="1"/>
      <name val="Avenir Next LT Pro"/>
      <family val="2"/>
    </font>
    <font>
      <i/>
      <sz val="12"/>
      <color rgb="FF0070C0"/>
      <name val="Avenir Next LT Pro"/>
      <family val="2"/>
    </font>
    <font>
      <sz val="12"/>
      <color theme="1"/>
      <name val="Avenir Next LT Pro"/>
      <family val="2"/>
    </font>
    <font>
      <b/>
      <i/>
      <sz val="12"/>
      <color rgb="FF002060"/>
      <name val="Avenir Next LT Pro"/>
      <family val="2"/>
    </font>
    <font>
      <b/>
      <sz val="12"/>
      <color rgb="FF002060"/>
      <name val="Avenir Next LT Pro"/>
      <family val="2"/>
    </font>
    <font>
      <sz val="12"/>
      <name val="Avenir Next LT Pro"/>
      <family val="2"/>
    </font>
    <font>
      <sz val="10"/>
      <name val="Avenir Next LT Pro"/>
      <family val="2"/>
    </font>
    <font>
      <b/>
      <sz val="10"/>
      <color theme="0"/>
      <name val="Avenir Next LT Pro"/>
      <family val="2"/>
    </font>
    <font>
      <sz val="10"/>
      <color theme="0"/>
      <name val="Avenir Next LT Pro"/>
      <family val="2"/>
    </font>
    <font>
      <b/>
      <sz val="10"/>
      <color theme="1"/>
      <name val="Avenir Next LT Pro"/>
      <family val="2"/>
    </font>
    <font>
      <b/>
      <sz val="10"/>
      <color indexed="12"/>
      <name val="Avenir Next LT Pro"/>
      <family val="2"/>
    </font>
    <font>
      <sz val="10"/>
      <color theme="1"/>
      <name val="Avenir Next LT Pro"/>
      <family val="2"/>
    </font>
    <font>
      <b/>
      <sz val="10"/>
      <color rgb="FF000099"/>
      <name val="Avenir Next LT Pro"/>
      <family val="2"/>
    </font>
    <font>
      <sz val="11"/>
      <color rgb="FF000000"/>
      <name val="Avenir Next LT Pro"/>
      <family val="2"/>
    </font>
    <font>
      <b/>
      <i/>
      <sz val="12"/>
      <name val="Avenir Next LT Pro"/>
      <family val="2"/>
    </font>
    <font>
      <sz val="10"/>
      <color theme="0" tint="-0.14999847407452621"/>
      <name val="Avenir Next LT Pro"/>
      <family val="2"/>
    </font>
    <font>
      <i/>
      <sz val="12"/>
      <color theme="0" tint="-0.14999847407452621"/>
      <name val="Avenir Next LT Pro"/>
      <family val="2"/>
    </font>
    <font>
      <sz val="11"/>
      <name val="Avenir Next LT Pro"/>
      <family val="2"/>
    </font>
    <font>
      <b/>
      <i/>
      <sz val="10"/>
      <color theme="0"/>
      <name val="Avenir Next LT Pro"/>
      <family val="2"/>
    </font>
    <font>
      <b/>
      <i/>
      <sz val="10"/>
      <name val="Avenir Next LT Pro"/>
      <family val="2"/>
    </font>
    <font>
      <sz val="14"/>
      <name val="Avenir Next LT Pro"/>
      <family val="2"/>
    </font>
    <font>
      <b/>
      <sz val="9"/>
      <color theme="0"/>
      <name val="Avenir Next LT Pro"/>
      <family val="2"/>
    </font>
    <font>
      <b/>
      <sz val="8"/>
      <name val="Avenir Next LT Pro"/>
      <family val="2"/>
    </font>
    <font>
      <sz val="8"/>
      <name val="Avenir Next LT Pro"/>
      <family val="2"/>
    </font>
    <font>
      <b/>
      <sz val="9"/>
      <name val="Avenir Next LT Pro"/>
      <family val="2"/>
    </font>
    <font>
      <sz val="9"/>
      <name val="Avenir Next LT Pro"/>
      <family val="2"/>
    </font>
    <font>
      <b/>
      <u/>
      <sz val="11"/>
      <name val="Avenir Next LT Pro"/>
      <family val="2"/>
    </font>
    <font>
      <b/>
      <sz val="11"/>
      <name val="Avenir Next LT Pro"/>
      <family val="2"/>
    </font>
    <font>
      <i/>
      <sz val="10"/>
      <name val="Avenir Next LT Pro"/>
      <family val="2"/>
    </font>
    <font>
      <b/>
      <i/>
      <sz val="9"/>
      <name val="Avenir Next LT Pro"/>
      <family val="2"/>
    </font>
    <font>
      <b/>
      <i/>
      <sz val="11"/>
      <name val="Avenir Next LT Pro"/>
      <family val="2"/>
    </font>
    <font>
      <b/>
      <i/>
      <sz val="18"/>
      <name val="Avenir Next LT Pro"/>
      <family val="2"/>
    </font>
    <font>
      <b/>
      <sz val="14"/>
      <name val="Avenir Next LT Pro"/>
      <family val="2"/>
    </font>
    <font>
      <i/>
      <sz val="14"/>
      <name val="Avenir Next LT Pro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167" fontId="2" fillId="0" borderId="0" xfId="10" applyNumberFormat="1" applyFont="1"/>
    <xf numFmtId="165" fontId="3" fillId="0" borderId="0" xfId="1" applyNumberFormat="1" applyFont="1"/>
    <xf numFmtId="0" fontId="3" fillId="0" borderId="0" xfId="0" applyFont="1"/>
    <xf numFmtId="167" fontId="3" fillId="0" borderId="0" xfId="10" applyNumberFormat="1" applyFont="1"/>
    <xf numFmtId="0" fontId="5" fillId="0" borderId="0" xfId="0" applyFont="1"/>
    <xf numFmtId="0" fontId="6" fillId="0" borderId="0" xfId="0" quotePrefix="1" applyFont="1" applyAlignment="1">
      <alignment horizontal="left"/>
    </xf>
    <xf numFmtId="167" fontId="6" fillId="0" borderId="0" xfId="10" applyNumberFormat="1" applyFont="1"/>
    <xf numFmtId="9" fontId="5" fillId="0" borderId="0" xfId="10" applyFont="1"/>
    <xf numFmtId="0" fontId="5" fillId="0" borderId="0" xfId="0" quotePrefix="1" applyFont="1" applyAlignment="1">
      <alignment horizontal="left"/>
    </xf>
    <xf numFmtId="165" fontId="5" fillId="0" borderId="0" xfId="1" applyNumberFormat="1" applyFont="1"/>
    <xf numFmtId="0" fontId="6" fillId="0" borderId="0" xfId="0" applyFont="1" applyAlignment="1">
      <alignment horizontal="left"/>
    </xf>
    <xf numFmtId="165" fontId="6" fillId="0" borderId="0" xfId="1" applyNumberFormat="1" applyFont="1"/>
    <xf numFmtId="165" fontId="5" fillId="0" borderId="0" xfId="0" applyNumberFormat="1" applyFont="1"/>
    <xf numFmtId="3" fontId="6" fillId="0" borderId="0" xfId="0" applyNumberFormat="1" applyFont="1"/>
    <xf numFmtId="165" fontId="6" fillId="0" borderId="0" xfId="1" applyNumberFormat="1" applyFont="1" applyAlignment="1">
      <alignment horizontal="center"/>
    </xf>
    <xf numFmtId="165" fontId="6" fillId="0" borderId="0" xfId="1" quotePrefix="1" applyNumberFormat="1" applyFont="1" applyAlignment="1">
      <alignment horizontal="center"/>
    </xf>
    <xf numFmtId="167" fontId="5" fillId="0" borderId="0" xfId="10" applyNumberFormat="1" applyFont="1"/>
    <xf numFmtId="165" fontId="5" fillId="0" borderId="0" xfId="1" applyNumberFormat="1" applyFont="1" applyAlignment="1">
      <alignment horizontal="left"/>
    </xf>
    <xf numFmtId="165" fontId="5" fillId="0" borderId="0" xfId="1" applyNumberFormat="1" applyFont="1" applyAlignment="1"/>
    <xf numFmtId="10" fontId="3" fillId="0" borderId="0" xfId="10" applyNumberFormat="1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1" applyNumberFormat="1" applyFont="1"/>
    <xf numFmtId="3" fontId="11" fillId="0" borderId="0" xfId="1" applyNumberFormat="1" applyFont="1"/>
    <xf numFmtId="165" fontId="12" fillId="0" borderId="0" xfId="1" applyNumberFormat="1" applyFont="1"/>
    <xf numFmtId="0" fontId="12" fillId="0" borderId="0" xfId="0" applyFont="1" applyAlignment="1">
      <alignment horizontal="left"/>
    </xf>
    <xf numFmtId="3" fontId="11" fillId="0" borderId="0" xfId="0" applyNumberFormat="1" applyFont="1"/>
    <xf numFmtId="0" fontId="11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3" fontId="12" fillId="0" borderId="0" xfId="0" applyNumberFormat="1" applyFont="1"/>
    <xf numFmtId="165" fontId="11" fillId="0" borderId="0" xfId="1" applyNumberFormat="1" applyFont="1"/>
    <xf numFmtId="165" fontId="8" fillId="0" borderId="0" xfId="1" applyNumberFormat="1" applyFont="1"/>
    <xf numFmtId="0" fontId="4" fillId="0" borderId="0" xfId="0" quotePrefix="1" applyFont="1" applyAlignment="1">
      <alignment horizontal="left"/>
    </xf>
    <xf numFmtId="0" fontId="11" fillId="4" borderId="0" xfId="0" applyFont="1" applyFill="1"/>
    <xf numFmtId="165" fontId="12" fillId="0" borderId="0" xfId="0" quotePrefix="1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167" fontId="12" fillId="0" borderId="0" xfId="10" applyNumberFormat="1" applyFont="1"/>
    <xf numFmtId="3" fontId="13" fillId="0" borderId="0" xfId="8" applyNumberFormat="1" applyFont="1"/>
    <xf numFmtId="3" fontId="14" fillId="0" borderId="0" xfId="8" applyNumberFormat="1" applyFont="1"/>
    <xf numFmtId="165" fontId="12" fillId="0" borderId="0" xfId="0" applyNumberFormat="1" applyFont="1"/>
    <xf numFmtId="37" fontId="12" fillId="0" borderId="0" xfId="0" applyNumberFormat="1" applyFont="1" applyAlignment="1">
      <alignment horizontal="left"/>
    </xf>
    <xf numFmtId="41" fontId="12" fillId="0" borderId="0" xfId="1" applyNumberFormat="1" applyFont="1"/>
    <xf numFmtId="0" fontId="12" fillId="0" borderId="0" xfId="0" quotePrefix="1" applyFont="1" applyAlignment="1">
      <alignment horizontal="left"/>
    </xf>
    <xf numFmtId="167" fontId="12" fillId="0" borderId="0" xfId="0" applyNumberFormat="1" applyFont="1"/>
    <xf numFmtId="165" fontId="14" fillId="0" borderId="0" xfId="1" applyNumberFormat="1" applyFont="1" applyFill="1" applyBorder="1" applyAlignment="1">
      <alignment horizontal="right"/>
    </xf>
    <xf numFmtId="0" fontId="14" fillId="0" borderId="0" xfId="0" applyFont="1"/>
    <xf numFmtId="165" fontId="7" fillId="0" borderId="0" xfId="1" applyNumberFormat="1" applyFont="1"/>
    <xf numFmtId="165" fontId="7" fillId="0" borderId="0" xfId="0" applyNumberFormat="1" applyFont="1"/>
    <xf numFmtId="0" fontId="9" fillId="0" borderId="0" xfId="0" applyFont="1" applyAlignment="1">
      <alignment horizontal="right"/>
    </xf>
    <xf numFmtId="165" fontId="9" fillId="0" borderId="0" xfId="1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0" fontId="9" fillId="0" borderId="0" xfId="0" quotePrefix="1" applyFont="1" applyAlignment="1">
      <alignment horizontal="right"/>
    </xf>
    <xf numFmtId="165" fontId="9" fillId="0" borderId="0" xfId="1" applyNumberFormat="1" applyFont="1" applyAlignment="1">
      <alignment horizontal="center"/>
    </xf>
    <xf numFmtId="165" fontId="9" fillId="0" borderId="0" xfId="1" applyNumberFormat="1" applyFont="1" applyAlignment="1">
      <alignment horizontal="left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/>
    <xf numFmtId="165" fontId="9" fillId="0" borderId="0" xfId="0" applyNumberFormat="1" applyFont="1" applyAlignment="1">
      <alignment horizontal="right"/>
    </xf>
    <xf numFmtId="0" fontId="9" fillId="0" borderId="0" xfId="0" applyFont="1"/>
    <xf numFmtId="165" fontId="9" fillId="0" borderId="0" xfId="1" applyNumberFormat="1" applyFont="1"/>
    <xf numFmtId="10" fontId="9" fillId="0" borderId="0" xfId="10" applyNumberFormat="1" applyFont="1"/>
    <xf numFmtId="0" fontId="16" fillId="0" borderId="0" xfId="0" applyFont="1"/>
    <xf numFmtId="3" fontId="12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5" fillId="0" borderId="0" xfId="0" applyNumberFormat="1" applyFont="1" applyAlignment="1">
      <alignment horizontal="right"/>
    </xf>
    <xf numFmtId="0" fontId="13" fillId="0" borderId="0" xfId="0" applyFont="1"/>
    <xf numFmtId="6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165" fontId="13" fillId="0" borderId="0" xfId="1" applyNumberFormat="1" applyFont="1" applyFill="1" applyBorder="1" applyAlignment="1">
      <alignment horizontal="right"/>
    </xf>
    <xf numFmtId="6" fontId="14" fillId="0" borderId="0" xfId="0" applyNumberFormat="1" applyFont="1" applyAlignment="1">
      <alignment horizontal="right"/>
    </xf>
    <xf numFmtId="3" fontId="13" fillId="0" borderId="0" xfId="0" applyNumberFormat="1" applyFont="1"/>
    <xf numFmtId="3" fontId="13" fillId="0" borderId="0" xfId="1" applyNumberFormat="1" applyFont="1" applyFill="1" applyBorder="1" applyAlignment="1">
      <alignment horizontal="right"/>
    </xf>
    <xf numFmtId="37" fontId="13" fillId="0" borderId="0" xfId="0" applyNumberFormat="1" applyFont="1" applyAlignment="1">
      <alignment horizontal="right"/>
    </xf>
    <xf numFmtId="37" fontId="13" fillId="0" borderId="0" xfId="1" applyNumberFormat="1" applyFont="1" applyFill="1" applyBorder="1" applyAlignment="1">
      <alignment horizontal="right"/>
    </xf>
    <xf numFmtId="3" fontId="16" fillId="0" borderId="0" xfId="0" applyNumberFormat="1" applyFont="1"/>
    <xf numFmtId="3" fontId="16" fillId="0" borderId="0" xfId="1" applyNumberFormat="1" applyFont="1" applyFill="1"/>
    <xf numFmtId="165" fontId="16" fillId="0" borderId="0" xfId="1" applyNumberFormat="1" applyFont="1" applyFill="1"/>
    <xf numFmtId="0" fontId="18" fillId="0" borderId="0" xfId="0" applyFont="1" applyAlignment="1">
      <alignment horizontal="left"/>
    </xf>
    <xf numFmtId="0" fontId="18" fillId="0" borderId="0" xfId="0" applyFont="1"/>
    <xf numFmtId="165" fontId="11" fillId="0" borderId="0" xfId="1" applyNumberFormat="1" applyFont="1" applyBorder="1"/>
    <xf numFmtId="0" fontId="16" fillId="9" borderId="0" xfId="0" applyFont="1" applyFill="1"/>
    <xf numFmtId="0" fontId="17" fillId="9" borderId="0" xfId="0" applyFont="1" applyFill="1" applyAlignment="1">
      <alignment horizontal="center"/>
    </xf>
    <xf numFmtId="0" fontId="17" fillId="9" borderId="0" xfId="0" quotePrefix="1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7" fillId="9" borderId="0" xfId="0" applyFont="1" applyFill="1" applyAlignment="1">
      <alignment horizontal="left"/>
    </xf>
    <xf numFmtId="0" fontId="19" fillId="9" borderId="0" xfId="0" applyFont="1" applyFill="1"/>
    <xf numFmtId="0" fontId="19" fillId="9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20" fillId="9" borderId="22" xfId="0" applyFont="1" applyFill="1" applyBorder="1" applyAlignment="1">
      <alignment horizontal="center"/>
    </xf>
    <xf numFmtId="0" fontId="20" fillId="9" borderId="23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8" borderId="23" xfId="0" applyFont="1" applyFill="1" applyBorder="1" applyAlignment="1">
      <alignment horizontal="center"/>
    </xf>
    <xf numFmtId="0" fontId="21" fillId="0" borderId="0" xfId="0" applyFont="1"/>
    <xf numFmtId="0" fontId="20" fillId="9" borderId="2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3" fontId="23" fillId="0" borderId="0" xfId="1" applyNumberFormat="1" applyFont="1" applyFill="1" applyBorder="1"/>
    <xf numFmtId="3" fontId="24" fillId="0" borderId="0" xfId="1" applyNumberFormat="1" applyFont="1" applyFill="1" applyAlignment="1">
      <alignment horizontal="justify"/>
    </xf>
    <xf numFmtId="167" fontId="25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 horizontal="center"/>
    </xf>
    <xf numFmtId="9" fontId="26" fillId="0" borderId="0" xfId="0" applyNumberFormat="1" applyFont="1" applyAlignment="1">
      <alignment horizontal="center"/>
    </xf>
    <xf numFmtId="0" fontId="27" fillId="8" borderId="23" xfId="0" applyFont="1" applyFill="1" applyBorder="1"/>
    <xf numFmtId="3" fontId="28" fillId="8" borderId="23" xfId="1" applyNumberFormat="1" applyFont="1" applyFill="1" applyBorder="1"/>
    <xf numFmtId="9" fontId="29" fillId="0" borderId="0" xfId="0" applyNumberFormat="1" applyFont="1" applyAlignment="1">
      <alignment horizontal="center"/>
    </xf>
    <xf numFmtId="9" fontId="26" fillId="0" borderId="13" xfId="10" applyFont="1" applyFill="1" applyBorder="1" applyAlignment="1">
      <alignment horizontal="center"/>
    </xf>
    <xf numFmtId="9" fontId="26" fillId="0" borderId="0" xfId="10" applyFont="1" applyFill="1" applyBorder="1" applyAlignment="1">
      <alignment horizontal="center"/>
    </xf>
    <xf numFmtId="167" fontId="26" fillId="0" borderId="0" xfId="10" applyNumberFormat="1" applyFont="1" applyFill="1" applyBorder="1" applyAlignment="1">
      <alignment horizontal="center"/>
    </xf>
    <xf numFmtId="3" fontId="30" fillId="0" borderId="0" xfId="1" applyNumberFormat="1" applyFont="1" applyFill="1" applyBorder="1" applyAlignment="1">
      <alignment horizontal="justify"/>
    </xf>
    <xf numFmtId="9" fontId="31" fillId="0" borderId="0" xfId="10" applyFont="1" applyFill="1" applyBorder="1" applyAlignment="1">
      <alignment horizontal="center"/>
    </xf>
    <xf numFmtId="3" fontId="28" fillId="0" borderId="0" xfId="1" applyNumberFormat="1" applyFont="1" applyFill="1" applyBorder="1"/>
    <xf numFmtId="167" fontId="28" fillId="0" borderId="0" xfId="10" applyNumberFormat="1" applyFont="1" applyFill="1" applyBorder="1"/>
    <xf numFmtId="3" fontId="30" fillId="0" borderId="0" xfId="1" applyNumberFormat="1" applyFont="1" applyFill="1" applyAlignment="1">
      <alignment horizontal="justify"/>
    </xf>
    <xf numFmtId="9" fontId="26" fillId="0" borderId="13" xfId="10" applyFont="1" applyBorder="1" applyAlignment="1">
      <alignment horizontal="center"/>
    </xf>
    <xf numFmtId="165" fontId="23" fillId="0" borderId="0" xfId="1" applyNumberFormat="1" applyFont="1" applyFill="1" applyBorder="1"/>
    <xf numFmtId="165" fontId="28" fillId="8" borderId="23" xfId="1" applyNumberFormat="1" applyFont="1" applyFill="1" applyBorder="1"/>
    <xf numFmtId="165" fontId="28" fillId="0" borderId="0" xfId="1" applyNumberFormat="1" applyFont="1" applyFill="1" applyBorder="1"/>
    <xf numFmtId="3" fontId="30" fillId="0" borderId="0" xfId="1" applyNumberFormat="1" applyFont="1" applyAlignment="1">
      <alignment horizontal="justify"/>
    </xf>
    <xf numFmtId="3" fontId="24" fillId="0" borderId="0" xfId="1" applyNumberFormat="1" applyFont="1" applyAlignment="1">
      <alignment horizontal="justify"/>
    </xf>
    <xf numFmtId="1" fontId="26" fillId="0" borderId="13" xfId="10" applyNumberFormat="1" applyFont="1" applyBorder="1" applyAlignment="1">
      <alignment horizontal="center"/>
    </xf>
    <xf numFmtId="167" fontId="31" fillId="0" borderId="13" xfId="10" applyNumberFormat="1" applyFont="1" applyBorder="1" applyAlignment="1">
      <alignment horizontal="center"/>
    </xf>
    <xf numFmtId="167" fontId="25" fillId="0" borderId="9" xfId="0" applyNumberFormat="1" applyFont="1" applyBorder="1" applyAlignment="1">
      <alignment horizontal="center"/>
    </xf>
    <xf numFmtId="167" fontId="26" fillId="0" borderId="9" xfId="0" applyNumberFormat="1" applyFont="1" applyBorder="1" applyAlignment="1">
      <alignment horizontal="center"/>
    </xf>
    <xf numFmtId="166" fontId="26" fillId="0" borderId="13" xfId="10" applyNumberFormat="1" applyFont="1" applyBorder="1" applyAlignment="1">
      <alignment horizontal="center"/>
    </xf>
    <xf numFmtId="167" fontId="28" fillId="0" borderId="0" xfId="10" applyNumberFormat="1" applyFont="1" applyFill="1" applyBorder="1" applyAlignment="1">
      <alignment horizontal="center"/>
    </xf>
    <xf numFmtId="3" fontId="24" fillId="8" borderId="0" xfId="1" applyNumberFormat="1" applyFont="1" applyFill="1" applyAlignment="1">
      <alignment horizontal="justify"/>
    </xf>
    <xf numFmtId="169" fontId="23" fillId="8" borderId="13" xfId="0" applyNumberFormat="1" applyFont="1" applyFill="1" applyBorder="1" applyAlignment="1">
      <alignment horizontal="center"/>
    </xf>
    <xf numFmtId="9" fontId="26" fillId="8" borderId="0" xfId="0" applyNumberFormat="1" applyFont="1" applyFill="1" applyAlignment="1">
      <alignment horizontal="center"/>
    </xf>
    <xf numFmtId="168" fontId="24" fillId="8" borderId="0" xfId="1" applyNumberFormat="1" applyFont="1" applyFill="1" applyAlignment="1">
      <alignment horizontal="right"/>
    </xf>
    <xf numFmtId="168" fontId="24" fillId="8" borderId="23" xfId="1" applyNumberFormat="1" applyFont="1" applyFill="1" applyBorder="1"/>
    <xf numFmtId="0" fontId="20" fillId="8" borderId="0" xfId="0" applyFont="1" applyFill="1" applyAlignment="1">
      <alignment horizontal="center"/>
    </xf>
    <xf numFmtId="3" fontId="28" fillId="8" borderId="0" xfId="1" applyNumberFormat="1" applyFont="1" applyFill="1" applyBorder="1"/>
    <xf numFmtId="3" fontId="26" fillId="0" borderId="0" xfId="1" applyNumberFormat="1" applyFont="1" applyFill="1" applyAlignment="1">
      <alignment horizontal="center"/>
    </xf>
    <xf numFmtId="168" fontId="30" fillId="0" borderId="0" xfId="1" applyNumberFormat="1" applyFont="1" applyFill="1" applyAlignment="1"/>
    <xf numFmtId="169" fontId="26" fillId="8" borderId="13" xfId="0" applyNumberFormat="1" applyFont="1" applyFill="1" applyBorder="1" applyAlignment="1">
      <alignment horizontal="center"/>
    </xf>
    <xf numFmtId="3" fontId="23" fillId="8" borderId="0" xfId="1" applyNumberFormat="1" applyFont="1" applyFill="1" applyBorder="1"/>
    <xf numFmtId="3" fontId="23" fillId="0" borderId="0" xfId="1" applyNumberFormat="1" applyFont="1" applyFill="1" applyAlignment="1">
      <alignment horizontal="center"/>
    </xf>
    <xf numFmtId="4" fontId="26" fillId="0" borderId="0" xfId="0" applyNumberFormat="1" applyFont="1" applyAlignment="1">
      <alignment horizontal="center"/>
    </xf>
    <xf numFmtId="168" fontId="23" fillId="0" borderId="0" xfId="1" applyNumberFormat="1" applyFont="1" applyFill="1" applyBorder="1"/>
    <xf numFmtId="169" fontId="26" fillId="0" borderId="13" xfId="0" applyNumberFormat="1" applyFont="1" applyBorder="1" applyAlignment="1">
      <alignment horizontal="center"/>
    </xf>
    <xf numFmtId="168" fontId="30" fillId="0" borderId="0" xfId="1" applyNumberFormat="1" applyFont="1" applyFill="1" applyAlignment="1">
      <alignment horizontal="justify"/>
    </xf>
    <xf numFmtId="168" fontId="28" fillId="8" borderId="23" xfId="1" applyNumberFormat="1" applyFont="1" applyFill="1" applyBorder="1"/>
    <xf numFmtId="3" fontId="30" fillId="8" borderId="0" xfId="1" applyNumberFormat="1" applyFont="1" applyFill="1" applyAlignment="1">
      <alignment horizontal="justify"/>
    </xf>
    <xf numFmtId="169" fontId="26" fillId="8" borderId="0" xfId="0" applyNumberFormat="1" applyFont="1" applyFill="1" applyAlignment="1">
      <alignment horizontal="center"/>
    </xf>
    <xf numFmtId="3" fontId="26" fillId="8" borderId="0" xfId="1" applyNumberFormat="1" applyFont="1" applyFill="1" applyAlignment="1">
      <alignment horizontal="center"/>
    </xf>
    <xf numFmtId="168" fontId="24" fillId="8" borderId="0" xfId="1" applyNumberFormat="1" applyFont="1" applyFill="1" applyBorder="1"/>
    <xf numFmtId="168" fontId="30" fillId="8" borderId="0" xfId="1" applyNumberFormat="1" applyFont="1" applyFill="1" applyAlignment="1">
      <alignment horizontal="justify"/>
    </xf>
    <xf numFmtId="168" fontId="19" fillId="8" borderId="0" xfId="0" applyNumberFormat="1" applyFont="1" applyFill="1"/>
    <xf numFmtId="3" fontId="24" fillId="0" borderId="0" xfId="1" applyNumberFormat="1" applyFont="1" applyFill="1" applyBorder="1"/>
    <xf numFmtId="4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horizontal="center"/>
    </xf>
    <xf numFmtId="168" fontId="19" fillId="0" borderId="0" xfId="0" applyNumberFormat="1" applyFont="1"/>
    <xf numFmtId="168" fontId="32" fillId="8" borderId="23" xfId="0" applyNumberFormat="1" applyFont="1" applyFill="1" applyBorder="1" applyAlignment="1">
      <alignment horizontal="center"/>
    </xf>
    <xf numFmtId="168" fontId="33" fillId="8" borderId="0" xfId="0" applyNumberFormat="1" applyFont="1" applyFill="1"/>
    <xf numFmtId="168" fontId="23" fillId="8" borderId="0" xfId="1" applyNumberFormat="1" applyFont="1" applyFill="1" applyBorder="1"/>
    <xf numFmtId="4" fontId="25" fillId="0" borderId="0" xfId="1" applyNumberFormat="1" applyFont="1" applyAlignment="1">
      <alignment horizontal="justify"/>
    </xf>
    <xf numFmtId="3" fontId="25" fillId="0" borderId="0" xfId="1" applyNumberFormat="1" applyFont="1" applyAlignment="1">
      <alignment horizontal="center"/>
    </xf>
    <xf numFmtId="168" fontId="30" fillId="0" borderId="0" xfId="1" applyNumberFormat="1" applyFont="1" applyAlignment="1">
      <alignment horizontal="justify"/>
    </xf>
    <xf numFmtId="168" fontId="24" fillId="8" borderId="23" xfId="1" applyNumberFormat="1" applyFont="1" applyFill="1" applyBorder="1" applyAlignment="1">
      <alignment horizontal="justify"/>
    </xf>
    <xf numFmtId="168" fontId="25" fillId="0" borderId="0" xfId="1" applyNumberFormat="1" applyFont="1" applyAlignment="1">
      <alignment horizontal="center"/>
    </xf>
    <xf numFmtId="168" fontId="32" fillId="8" borderId="23" xfId="1" applyNumberFormat="1" applyFont="1" applyFill="1" applyBorder="1" applyAlignment="1">
      <alignment horizontal="center"/>
    </xf>
    <xf numFmtId="3" fontId="25" fillId="8" borderId="0" xfId="1" applyNumberFormat="1" applyFont="1" applyFill="1" applyAlignment="1">
      <alignment horizontal="center"/>
    </xf>
    <xf numFmtId="4" fontId="23" fillId="0" borderId="0" xfId="1" applyNumberFormat="1" applyFont="1" applyFill="1" applyBorder="1"/>
    <xf numFmtId="169" fontId="26" fillId="0" borderId="0" xfId="0" applyNumberFormat="1" applyFont="1" applyAlignment="1">
      <alignment horizontal="center"/>
    </xf>
    <xf numFmtId="169" fontId="26" fillId="8" borderId="0" xfId="4" applyNumberFormat="1" applyFont="1" applyFill="1" applyBorder="1" applyAlignment="1">
      <alignment horizontal="center"/>
    </xf>
    <xf numFmtId="3" fontId="24" fillId="8" borderId="0" xfId="1" applyNumberFormat="1" applyFont="1" applyFill="1" applyBorder="1"/>
    <xf numFmtId="3" fontId="23" fillId="0" borderId="0" xfId="1" applyNumberFormat="1" applyFont="1" applyAlignment="1">
      <alignment horizontal="justify"/>
    </xf>
    <xf numFmtId="169" fontId="26" fillId="0" borderId="0" xfId="4" applyNumberFormat="1" applyFont="1" applyFill="1" applyBorder="1" applyAlignment="1">
      <alignment horizontal="center"/>
    </xf>
    <xf numFmtId="169" fontId="26" fillId="0" borderId="0" xfId="1" applyNumberFormat="1" applyFont="1" applyBorder="1" applyAlignment="1">
      <alignment horizontal="center"/>
    </xf>
    <xf numFmtId="169" fontId="31" fillId="8" borderId="23" xfId="1" applyNumberFormat="1" applyFont="1" applyFill="1" applyBorder="1" applyAlignment="1">
      <alignment horizontal="center"/>
    </xf>
    <xf numFmtId="9" fontId="26" fillId="0" borderId="13" xfId="4" applyNumberFormat="1" applyFont="1" applyFill="1" applyBorder="1" applyAlignment="1">
      <alignment horizontal="center"/>
    </xf>
    <xf numFmtId="3" fontId="26" fillId="0" borderId="0" xfId="0" applyNumberFormat="1" applyFont="1" applyAlignment="1">
      <alignment horizontal="center"/>
    </xf>
    <xf numFmtId="168" fontId="30" fillId="0" borderId="0" xfId="1" applyNumberFormat="1" applyFont="1" applyFill="1" applyBorder="1"/>
    <xf numFmtId="3" fontId="23" fillId="0" borderId="0" xfId="1" applyNumberFormat="1" applyFont="1" applyFill="1" applyAlignment="1">
      <alignment horizontal="justify"/>
    </xf>
    <xf numFmtId="167" fontId="26" fillId="0" borderId="13" xfId="4" applyNumberFormat="1" applyFont="1" applyFill="1" applyBorder="1" applyAlignment="1">
      <alignment horizontal="center"/>
    </xf>
    <xf numFmtId="167" fontId="26" fillId="8" borderId="0" xfId="4" applyNumberFormat="1" applyFont="1" applyFill="1" applyBorder="1" applyAlignment="1">
      <alignment horizontal="center"/>
    </xf>
    <xf numFmtId="3" fontId="26" fillId="8" borderId="0" xfId="0" applyNumberFormat="1" applyFont="1" applyFill="1" applyAlignment="1">
      <alignment horizontal="center"/>
    </xf>
    <xf numFmtId="168" fontId="26" fillId="0" borderId="0" xfId="1" applyNumberFormat="1" applyFont="1" applyBorder="1" applyAlignment="1">
      <alignment horizontal="center"/>
    </xf>
    <xf numFmtId="169" fontId="32" fillId="8" borderId="0" xfId="1" applyNumberFormat="1" applyFont="1" applyFill="1" applyBorder="1" applyAlignment="1">
      <alignment horizontal="center"/>
    </xf>
    <xf numFmtId="168" fontId="32" fillId="8" borderId="0" xfId="1" applyNumberFormat="1" applyFont="1" applyFill="1" applyBorder="1" applyAlignment="1">
      <alignment horizontal="center"/>
    </xf>
    <xf numFmtId="0" fontId="33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168" fontId="33" fillId="0" borderId="0" xfId="0" applyNumberFormat="1" applyFont="1"/>
    <xf numFmtId="0" fontId="21" fillId="8" borderId="23" xfId="0" applyFont="1" applyFill="1" applyBorder="1"/>
    <xf numFmtId="0" fontId="33" fillId="0" borderId="0" xfId="0" applyFont="1" applyAlignment="1">
      <alignment horizontal="center"/>
    </xf>
    <xf numFmtId="0" fontId="21" fillId="7" borderId="0" xfId="0" applyFont="1" applyFill="1"/>
    <xf numFmtId="0" fontId="34" fillId="0" borderId="0" xfId="0" applyFont="1" applyAlignment="1">
      <alignment horizontal="center"/>
    </xf>
    <xf numFmtId="0" fontId="27" fillId="0" borderId="0" xfId="0" applyFont="1"/>
    <xf numFmtId="0" fontId="35" fillId="9" borderId="0" xfId="0" applyFont="1" applyFill="1" applyAlignment="1">
      <alignment horizontal="right"/>
    </xf>
    <xf numFmtId="0" fontId="34" fillId="0" borderId="0" xfId="0" applyFont="1"/>
    <xf numFmtId="0" fontId="27" fillId="8" borderId="22" xfId="0" applyFont="1" applyFill="1" applyBorder="1"/>
    <xf numFmtId="167" fontId="27" fillId="0" borderId="0" xfId="10" applyNumberFormat="1" applyFont="1" applyFill="1"/>
    <xf numFmtId="167" fontId="27" fillId="0" borderId="0" xfId="0" applyNumberFormat="1" applyFont="1"/>
    <xf numFmtId="0" fontId="27" fillId="0" borderId="0" xfId="0" quotePrefix="1" applyFont="1" applyAlignment="1">
      <alignment horizontal="left"/>
    </xf>
    <xf numFmtId="167" fontId="27" fillId="0" borderId="0" xfId="10" applyNumberFormat="1" applyFont="1"/>
    <xf numFmtId="0" fontId="27" fillId="0" borderId="0" xfId="0" applyFont="1" applyAlignment="1">
      <alignment horizontal="center"/>
    </xf>
    <xf numFmtId="165" fontId="27" fillId="0" borderId="0" xfId="1" applyNumberFormat="1" applyFont="1"/>
    <xf numFmtId="44" fontId="27" fillId="0" borderId="0" xfId="4" applyFont="1"/>
    <xf numFmtId="167" fontId="27" fillId="8" borderId="23" xfId="0" applyNumberFormat="1" applyFont="1" applyFill="1" applyBorder="1"/>
    <xf numFmtId="3" fontId="34" fillId="0" borderId="0" xfId="1" applyNumberFormat="1" applyFont="1"/>
    <xf numFmtId="0" fontId="27" fillId="0" borderId="0" xfId="0" quotePrefix="1" applyFont="1" applyAlignment="1">
      <alignment horizontal="center"/>
    </xf>
    <xf numFmtId="3" fontId="27" fillId="8" borderId="23" xfId="1" applyNumberFormat="1" applyFont="1" applyFill="1" applyBorder="1"/>
    <xf numFmtId="169" fontId="27" fillId="0" borderId="0" xfId="1" applyNumberFormat="1" applyFont="1"/>
    <xf numFmtId="168" fontId="27" fillId="0" borderId="0" xfId="1" applyNumberFormat="1" applyFont="1"/>
    <xf numFmtId="3" fontId="34" fillId="0" borderId="0" xfId="1" applyNumberFormat="1" applyFont="1" applyBorder="1"/>
    <xf numFmtId="3" fontId="27" fillId="0" borderId="0" xfId="1" applyNumberFormat="1" applyFont="1" applyFill="1" applyBorder="1"/>
    <xf numFmtId="167" fontId="27" fillId="0" borderId="0" xfId="0" quotePrefix="1" applyNumberFormat="1" applyFont="1"/>
    <xf numFmtId="3" fontId="34" fillId="0" borderId="0" xfId="1" applyNumberFormat="1" applyFont="1" applyFill="1" applyBorder="1"/>
    <xf numFmtId="0" fontId="27" fillId="0" borderId="0" xfId="0" applyFont="1" applyAlignment="1">
      <alignment horizontal="left"/>
    </xf>
    <xf numFmtId="9" fontId="27" fillId="0" borderId="0" xfId="10" applyFont="1"/>
    <xf numFmtId="3" fontId="34" fillId="0" borderId="0" xfId="0" applyNumberFormat="1" applyFont="1"/>
    <xf numFmtId="0" fontId="35" fillId="9" borderId="0" xfId="0" applyFont="1" applyFill="1" applyAlignment="1">
      <alignment horizontal="center"/>
    </xf>
    <xf numFmtId="0" fontId="35" fillId="9" borderId="23" xfId="0" applyFont="1" applyFill="1" applyBorder="1" applyAlignment="1">
      <alignment horizontal="center"/>
    </xf>
    <xf numFmtId="0" fontId="36" fillId="9" borderId="0" xfId="0" applyFont="1" applyFill="1"/>
    <xf numFmtId="0" fontId="35" fillId="9" borderId="0" xfId="0" applyFont="1" applyFill="1"/>
    <xf numFmtId="0" fontId="35" fillId="9" borderId="7" xfId="0" applyFont="1" applyFill="1" applyBorder="1"/>
    <xf numFmtId="0" fontId="35" fillId="9" borderId="3" xfId="0" applyFont="1" applyFill="1" applyBorder="1"/>
    <xf numFmtId="0" fontId="27" fillId="8" borderId="23" xfId="0" applyFont="1" applyFill="1" applyBorder="1" applyAlignment="1">
      <alignment horizontal="center"/>
    </xf>
    <xf numFmtId="0" fontId="27" fillId="3" borderId="0" xfId="0" applyFont="1" applyFill="1"/>
    <xf numFmtId="165" fontId="27" fillId="0" borderId="0" xfId="1" applyNumberFormat="1" applyFont="1" applyAlignment="1">
      <alignment horizontal="center"/>
    </xf>
    <xf numFmtId="165" fontId="27" fillId="8" borderId="23" xfId="1" applyNumberFormat="1" applyFont="1" applyFill="1" applyBorder="1" applyAlignment="1">
      <alignment horizontal="center"/>
    </xf>
    <xf numFmtId="165" fontId="27" fillId="8" borderId="23" xfId="0" applyNumberFormat="1" applyFont="1" applyFill="1" applyBorder="1" applyAlignment="1">
      <alignment horizontal="center"/>
    </xf>
    <xf numFmtId="41" fontId="27" fillId="0" borderId="0" xfId="1" applyNumberFormat="1" applyFont="1" applyAlignment="1">
      <alignment horizontal="center"/>
    </xf>
    <xf numFmtId="41" fontId="27" fillId="0" borderId="0" xfId="0" applyNumberFormat="1" applyFont="1" applyAlignment="1">
      <alignment horizontal="center"/>
    </xf>
    <xf numFmtId="165" fontId="27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165" fontId="27" fillId="8" borderId="23" xfId="1" applyNumberFormat="1" applyFont="1" applyFill="1" applyBorder="1"/>
    <xf numFmtId="165" fontId="34" fillId="0" borderId="0" xfId="1" applyNumberFormat="1" applyFont="1" applyAlignment="1">
      <alignment horizontal="center"/>
    </xf>
    <xf numFmtId="167" fontId="34" fillId="0" borderId="0" xfId="10" applyNumberFormat="1" applyFont="1" applyFill="1" applyAlignment="1">
      <alignment horizontal="center"/>
    </xf>
    <xf numFmtId="0" fontId="34" fillId="0" borderId="0" xfId="0" quotePrefix="1" applyFont="1" applyAlignment="1">
      <alignment horizontal="left"/>
    </xf>
    <xf numFmtId="165" fontId="34" fillId="0" borderId="0" xfId="1" applyNumberFormat="1" applyFont="1" applyFill="1" applyAlignment="1">
      <alignment horizontal="right"/>
    </xf>
    <xf numFmtId="0" fontId="34" fillId="6" borderId="0" xfId="0" applyFont="1" applyFill="1" applyAlignment="1">
      <alignment horizontal="center"/>
    </xf>
    <xf numFmtId="0" fontId="27" fillId="6" borderId="0" xfId="0" applyFont="1" applyFill="1"/>
    <xf numFmtId="165" fontId="27" fillId="6" borderId="0" xfId="1" applyNumberFormat="1" applyFont="1" applyFill="1"/>
    <xf numFmtId="0" fontId="34" fillId="6" borderId="0" xfId="0" applyFont="1" applyFill="1"/>
    <xf numFmtId="165" fontId="27" fillId="8" borderId="23" xfId="0" applyNumberFormat="1" applyFont="1" applyFill="1" applyBorder="1"/>
    <xf numFmtId="165" fontId="27" fillId="0" borderId="0" xfId="1" applyNumberFormat="1" applyFont="1" applyFill="1" applyAlignment="1">
      <alignment horizontal="center"/>
    </xf>
    <xf numFmtId="165" fontId="34" fillId="0" borderId="0" xfId="1" applyNumberFormat="1" applyFont="1" applyFill="1"/>
    <xf numFmtId="43" fontId="34" fillId="0" borderId="0" xfId="1" applyFont="1" applyFill="1"/>
    <xf numFmtId="43" fontId="27" fillId="8" borderId="23" xfId="1" applyFont="1" applyFill="1" applyBorder="1"/>
    <xf numFmtId="0" fontId="27" fillId="0" borderId="0" xfId="0" applyFont="1" applyAlignment="1">
      <alignment horizontal="right"/>
    </xf>
    <xf numFmtId="165" fontId="27" fillId="0" borderId="0" xfId="1" applyNumberFormat="1" applyFont="1" applyFill="1"/>
    <xf numFmtId="0" fontId="34" fillId="2" borderId="0" xfId="0" applyFont="1" applyFill="1" applyAlignment="1">
      <alignment horizontal="center"/>
    </xf>
    <xf numFmtId="0" fontId="34" fillId="2" borderId="0" xfId="0" applyFont="1" applyFill="1"/>
    <xf numFmtId="0" fontId="27" fillId="2" borderId="0" xfId="0" applyFont="1" applyFill="1" applyAlignment="1">
      <alignment horizontal="center"/>
    </xf>
    <xf numFmtId="168" fontId="34" fillId="0" borderId="0" xfId="1" applyNumberFormat="1" applyFont="1" applyFill="1"/>
    <xf numFmtId="168" fontId="27" fillId="8" borderId="23" xfId="1" applyNumberFormat="1" applyFont="1" applyFill="1" applyBorder="1"/>
    <xf numFmtId="0" fontId="27" fillId="0" borderId="0" xfId="0" applyFont="1" applyAlignment="1">
      <alignment horizontal="center" vertical="center"/>
    </xf>
    <xf numFmtId="168" fontId="27" fillId="0" borderId="0" xfId="1" applyNumberFormat="1" applyFont="1" applyFill="1"/>
    <xf numFmtId="0" fontId="37" fillId="0" borderId="0" xfId="8" applyFont="1" applyAlignment="1">
      <alignment horizontal="center"/>
    </xf>
    <xf numFmtId="0" fontId="34" fillId="0" borderId="0" xfId="0" applyFont="1" applyAlignment="1">
      <alignment horizontal="right"/>
    </xf>
    <xf numFmtId="0" fontId="27" fillId="8" borderId="23" xfId="0" applyFont="1" applyFill="1" applyBorder="1" applyAlignment="1">
      <alignment horizontal="right"/>
    </xf>
    <xf numFmtId="41" fontId="34" fillId="0" borderId="0" xfId="0" applyNumberFormat="1" applyFont="1" applyAlignment="1">
      <alignment horizontal="right"/>
    </xf>
    <xf numFmtId="41" fontId="27" fillId="8" borderId="23" xfId="0" applyNumberFormat="1" applyFont="1" applyFill="1" applyBorder="1" applyAlignment="1">
      <alignment horizontal="right"/>
    </xf>
    <xf numFmtId="41" fontId="27" fillId="8" borderId="23" xfId="0" applyNumberFormat="1" applyFont="1" applyFill="1" applyBorder="1" applyAlignment="1">
      <alignment horizontal="center"/>
    </xf>
    <xf numFmtId="41" fontId="34" fillId="0" borderId="0" xfId="0" applyNumberFormat="1" applyFont="1"/>
    <xf numFmtId="41" fontId="27" fillId="0" borderId="0" xfId="0" applyNumberFormat="1" applyFont="1"/>
    <xf numFmtId="1" fontId="27" fillId="0" borderId="0" xfId="1" applyNumberFormat="1" applyFont="1" applyFill="1" applyBorder="1" applyAlignment="1">
      <alignment horizontal="right"/>
    </xf>
    <xf numFmtId="165" fontId="34" fillId="0" borderId="0" xfId="1" applyNumberFormat="1" applyFont="1" applyFill="1" applyBorder="1" applyAlignment="1">
      <alignment horizontal="right"/>
    </xf>
    <xf numFmtId="43" fontId="27" fillId="8" borderId="23" xfId="1" applyFont="1" applyFill="1" applyBorder="1" applyAlignment="1">
      <alignment horizontal="right"/>
    </xf>
    <xf numFmtId="1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left"/>
    </xf>
    <xf numFmtId="1" fontId="27" fillId="8" borderId="23" xfId="0" applyNumberFormat="1" applyFont="1" applyFill="1" applyBorder="1" applyAlignment="1">
      <alignment horizontal="right"/>
    </xf>
    <xf numFmtId="1" fontId="27" fillId="8" borderId="23" xfId="0" applyNumberFormat="1" applyFont="1" applyFill="1" applyBorder="1" applyAlignment="1">
      <alignment horizontal="center"/>
    </xf>
    <xf numFmtId="1" fontId="34" fillId="0" borderId="0" xfId="0" applyNumberFormat="1" applyFont="1"/>
    <xf numFmtId="1" fontId="27" fillId="0" borderId="0" xfId="0" applyNumberFormat="1" applyFont="1"/>
    <xf numFmtId="1" fontId="27" fillId="0" borderId="0" xfId="0" applyNumberFormat="1" applyFont="1" applyAlignment="1">
      <alignment horizontal="right"/>
    </xf>
    <xf numFmtId="166" fontId="27" fillId="0" borderId="0" xfId="1" applyNumberFormat="1" applyFont="1" applyFill="1" applyBorder="1" applyAlignment="1">
      <alignment horizontal="right"/>
    </xf>
    <xf numFmtId="172" fontId="34" fillId="0" borderId="0" xfId="0" applyNumberFormat="1" applyFont="1" applyAlignment="1">
      <alignment horizontal="right"/>
    </xf>
    <xf numFmtId="1" fontId="27" fillId="0" borderId="0" xfId="1" applyNumberFormat="1" applyFont="1" applyFill="1" applyAlignment="1">
      <alignment horizontal="right"/>
    </xf>
    <xf numFmtId="1" fontId="27" fillId="8" borderId="23" xfId="1" applyNumberFormat="1" applyFont="1" applyFill="1" applyBorder="1" applyAlignment="1">
      <alignment horizontal="right"/>
    </xf>
    <xf numFmtId="1" fontId="27" fillId="8" borderId="23" xfId="1" applyNumberFormat="1" applyFont="1" applyFill="1" applyBorder="1" applyAlignment="1">
      <alignment horizontal="center"/>
    </xf>
    <xf numFmtId="1" fontId="27" fillId="8" borderId="23" xfId="1" applyNumberFormat="1" applyFont="1" applyFill="1" applyBorder="1"/>
    <xf numFmtId="165" fontId="27" fillId="0" borderId="0" xfId="1" applyNumberFormat="1" applyFont="1" applyFill="1" applyAlignment="1">
      <alignment horizontal="right"/>
    </xf>
    <xf numFmtId="165" fontId="27" fillId="8" borderId="23" xfId="1" applyNumberFormat="1" applyFont="1" applyFill="1" applyBorder="1" applyAlignment="1">
      <alignment horizontal="right"/>
    </xf>
    <xf numFmtId="0" fontId="35" fillId="9" borderId="23" xfId="0" applyFont="1" applyFill="1" applyBorder="1" applyAlignment="1">
      <alignment horizontal="right"/>
    </xf>
    <xf numFmtId="0" fontId="34" fillId="5" borderId="0" xfId="0" applyFont="1" applyFill="1" applyAlignment="1">
      <alignment horizontal="center"/>
    </xf>
    <xf numFmtId="0" fontId="34" fillId="5" borderId="0" xfId="0" applyFont="1" applyFill="1"/>
    <xf numFmtId="0" fontId="34" fillId="5" borderId="0" xfId="0" applyFont="1" applyFill="1" applyAlignment="1">
      <alignment horizontal="right"/>
    </xf>
    <xf numFmtId="0" fontId="27" fillId="5" borderId="0" xfId="0" applyFont="1" applyFill="1" applyAlignment="1">
      <alignment horizontal="left"/>
    </xf>
    <xf numFmtId="167" fontId="27" fillId="5" borderId="0" xfId="0" applyNumberFormat="1" applyFont="1" applyFill="1" applyAlignment="1">
      <alignment horizontal="center"/>
    </xf>
    <xf numFmtId="0" fontId="27" fillId="5" borderId="0" xfId="0" quotePrefix="1" applyFont="1" applyFill="1" applyAlignment="1">
      <alignment horizontal="left"/>
    </xf>
    <xf numFmtId="3" fontId="34" fillId="5" borderId="0" xfId="0" applyNumberFormat="1" applyFont="1" applyFill="1" applyAlignment="1">
      <alignment horizontal="right"/>
    </xf>
    <xf numFmtId="165" fontId="34" fillId="5" borderId="0" xfId="1" applyNumberFormat="1" applyFont="1" applyFill="1" applyAlignment="1">
      <alignment horizontal="right"/>
    </xf>
    <xf numFmtId="165" fontId="34" fillId="5" borderId="0" xfId="0" applyNumberFormat="1" applyFont="1" applyFill="1" applyAlignment="1">
      <alignment horizontal="right"/>
    </xf>
    <xf numFmtId="41" fontId="34" fillId="5" borderId="0" xfId="0" applyNumberFormat="1" applyFont="1" applyFill="1" applyAlignment="1">
      <alignment horizontal="right"/>
    </xf>
    <xf numFmtId="0" fontId="38" fillId="5" borderId="0" xfId="0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0" fontId="37" fillId="5" borderId="0" xfId="0" applyFont="1" applyFill="1"/>
    <xf numFmtId="165" fontId="37" fillId="5" borderId="0" xfId="1" applyNumberFormat="1" applyFont="1" applyFill="1" applyAlignment="1">
      <alignment horizontal="right"/>
    </xf>
    <xf numFmtId="165" fontId="37" fillId="8" borderId="23" xfId="1" applyNumberFormat="1" applyFont="1" applyFill="1" applyBorder="1" applyAlignment="1">
      <alignment horizontal="right"/>
    </xf>
    <xf numFmtId="165" fontId="37" fillId="8" borderId="23" xfId="1" applyNumberFormat="1" applyFont="1" applyFill="1" applyBorder="1"/>
    <xf numFmtId="0" fontId="39" fillId="5" borderId="0" xfId="0" applyFont="1" applyFill="1"/>
    <xf numFmtId="165" fontId="34" fillId="0" borderId="0" xfId="1" applyNumberFormat="1" applyFont="1"/>
    <xf numFmtId="165" fontId="27" fillId="0" borderId="0" xfId="1" applyNumberFormat="1" applyFont="1" applyAlignment="1">
      <alignment horizontal="right"/>
    </xf>
    <xf numFmtId="0" fontId="35" fillId="9" borderId="15" xfId="0" applyFont="1" applyFill="1" applyBorder="1" applyAlignment="1">
      <alignment horizontal="center"/>
    </xf>
    <xf numFmtId="0" fontId="35" fillId="9" borderId="16" xfId="0" applyFont="1" applyFill="1" applyBorder="1" applyAlignment="1">
      <alignment horizontal="center"/>
    </xf>
    <xf numFmtId="0" fontId="35" fillId="9" borderId="17" xfId="0" applyFont="1" applyFill="1" applyBorder="1" applyAlignment="1">
      <alignment horizontal="center"/>
    </xf>
    <xf numFmtId="0" fontId="27" fillId="0" borderId="10" xfId="0" applyFont="1" applyBorder="1"/>
    <xf numFmtId="168" fontId="27" fillId="0" borderId="9" xfId="0" applyNumberFormat="1" applyFont="1" applyBorder="1" applyAlignment="1">
      <alignment horizontal="right"/>
    </xf>
    <xf numFmtId="168" fontId="27" fillId="0" borderId="13" xfId="0" applyNumberFormat="1" applyFont="1" applyBorder="1" applyAlignment="1">
      <alignment horizontal="right"/>
    </xf>
    <xf numFmtId="168" fontId="27" fillId="0" borderId="14" xfId="0" applyNumberFormat="1" applyFont="1" applyBorder="1" applyAlignment="1">
      <alignment horizontal="right"/>
    </xf>
    <xf numFmtId="3" fontId="34" fillId="0" borderId="10" xfId="0" applyNumberFormat="1" applyFont="1" applyBorder="1"/>
    <xf numFmtId="6" fontId="34" fillId="0" borderId="9" xfId="0" applyNumberFormat="1" applyFont="1" applyBorder="1" applyAlignment="1">
      <alignment horizontal="right"/>
    </xf>
    <xf numFmtId="6" fontId="34" fillId="0" borderId="13" xfId="0" applyNumberFormat="1" applyFont="1" applyBorder="1" applyAlignment="1">
      <alignment horizontal="right"/>
    </xf>
    <xf numFmtId="6" fontId="34" fillId="0" borderId="14" xfId="0" applyNumberFormat="1" applyFont="1" applyBorder="1" applyAlignment="1">
      <alignment horizontal="right"/>
    </xf>
    <xf numFmtId="3" fontId="27" fillId="8" borderId="10" xfId="0" applyNumberFormat="1" applyFont="1" applyFill="1" applyBorder="1"/>
    <xf numFmtId="6" fontId="27" fillId="8" borderId="9" xfId="0" applyNumberFormat="1" applyFont="1" applyFill="1" applyBorder="1" applyAlignment="1">
      <alignment horizontal="right"/>
    </xf>
    <xf numFmtId="3" fontId="27" fillId="0" borderId="10" xfId="0" applyNumberFormat="1" applyFont="1" applyBorder="1"/>
    <xf numFmtId="6" fontId="27" fillId="0" borderId="9" xfId="0" applyNumberFormat="1" applyFont="1" applyBorder="1" applyAlignment="1">
      <alignment horizontal="right"/>
    </xf>
    <xf numFmtId="6" fontId="27" fillId="0" borderId="13" xfId="0" applyNumberFormat="1" applyFont="1" applyBorder="1" applyAlignment="1">
      <alignment horizontal="right"/>
    </xf>
    <xf numFmtId="6" fontId="27" fillId="0" borderId="14" xfId="0" applyNumberFormat="1" applyFont="1" applyBorder="1" applyAlignment="1">
      <alignment horizontal="right"/>
    </xf>
    <xf numFmtId="6" fontId="27" fillId="8" borderId="13" xfId="0" applyNumberFormat="1" applyFont="1" applyFill="1" applyBorder="1" applyAlignment="1">
      <alignment horizontal="right"/>
    </xf>
    <xf numFmtId="6" fontId="27" fillId="8" borderId="14" xfId="0" applyNumberFormat="1" applyFont="1" applyFill="1" applyBorder="1" applyAlignment="1">
      <alignment horizontal="right"/>
    </xf>
    <xf numFmtId="0" fontId="34" fillId="0" borderId="11" xfId="0" applyFont="1" applyBorder="1"/>
    <xf numFmtId="0" fontId="39" fillId="0" borderId="11" xfId="0" applyFont="1" applyBorder="1"/>
    <xf numFmtId="6" fontId="39" fillId="0" borderId="13" xfId="0" applyNumberFormat="1" applyFont="1" applyBorder="1" applyAlignment="1">
      <alignment horizontal="right"/>
    </xf>
    <xf numFmtId="6" fontId="39" fillId="0" borderId="14" xfId="0" applyNumberFormat="1" applyFont="1" applyBorder="1" applyAlignment="1">
      <alignment horizontal="right"/>
    </xf>
    <xf numFmtId="0" fontId="37" fillId="8" borderId="11" xfId="0" applyFont="1" applyFill="1" applyBorder="1"/>
    <xf numFmtId="6" fontId="37" fillId="8" borderId="13" xfId="0" applyNumberFormat="1" applyFont="1" applyFill="1" applyBorder="1" applyAlignment="1">
      <alignment horizontal="right"/>
    </xf>
    <xf numFmtId="6" fontId="37" fillId="8" borderId="14" xfId="0" applyNumberFormat="1" applyFont="1" applyFill="1" applyBorder="1" applyAlignment="1">
      <alignment horizontal="right"/>
    </xf>
    <xf numFmtId="0" fontId="37" fillId="0" borderId="11" xfId="0" applyFont="1" applyBorder="1"/>
    <xf numFmtId="6" fontId="37" fillId="0" borderId="13" xfId="0" applyNumberFormat="1" applyFont="1" applyBorder="1" applyAlignment="1">
      <alignment horizontal="right"/>
    </xf>
    <xf numFmtId="6" fontId="37" fillId="0" borderId="14" xfId="0" applyNumberFormat="1" applyFont="1" applyBorder="1" applyAlignment="1">
      <alignment horizontal="right"/>
    </xf>
    <xf numFmtId="0" fontId="37" fillId="8" borderId="15" xfId="0" applyFont="1" applyFill="1" applyBorder="1"/>
    <xf numFmtId="6" fontId="37" fillId="8" borderId="16" xfId="0" applyNumberFormat="1" applyFont="1" applyFill="1" applyBorder="1" applyAlignment="1">
      <alignment horizontal="right"/>
    </xf>
    <xf numFmtId="6" fontId="37" fillId="8" borderId="17" xfId="0" applyNumberFormat="1" applyFont="1" applyFill="1" applyBorder="1" applyAlignment="1">
      <alignment horizontal="right"/>
    </xf>
    <xf numFmtId="0" fontId="37" fillId="0" borderId="10" xfId="0" applyFont="1" applyBorder="1"/>
    <xf numFmtId="6" fontId="40" fillId="0" borderId="9" xfId="0" applyNumberFormat="1" applyFont="1" applyBorder="1" applyAlignment="1">
      <alignment horizontal="right"/>
    </xf>
    <xf numFmtId="6" fontId="40" fillId="0" borderId="12" xfId="0" applyNumberFormat="1" applyFont="1" applyBorder="1" applyAlignment="1">
      <alignment horizontal="right"/>
    </xf>
    <xf numFmtId="6" fontId="39" fillId="0" borderId="13" xfId="1" applyNumberFormat="1" applyFont="1" applyBorder="1" applyAlignment="1">
      <alignment horizontal="right"/>
    </xf>
    <xf numFmtId="6" fontId="39" fillId="0" borderId="14" xfId="1" applyNumberFormat="1" applyFont="1" applyBorder="1" applyAlignment="1">
      <alignment horizontal="right"/>
    </xf>
    <xf numFmtId="3" fontId="39" fillId="0" borderId="11" xfId="0" applyNumberFormat="1" applyFont="1" applyBorder="1"/>
    <xf numFmtId="6" fontId="37" fillId="8" borderId="13" xfId="1" applyNumberFormat="1" applyFont="1" applyFill="1" applyBorder="1" applyAlignment="1">
      <alignment horizontal="right"/>
    </xf>
    <xf numFmtId="6" fontId="37" fillId="8" borderId="14" xfId="1" applyNumberFormat="1" applyFont="1" applyFill="1" applyBorder="1" applyAlignment="1">
      <alignment horizontal="right"/>
    </xf>
    <xf numFmtId="0" fontId="27" fillId="4" borderId="0" xfId="0" applyFont="1" applyFill="1"/>
    <xf numFmtId="165" fontId="27" fillId="4" borderId="0" xfId="0" applyNumberFormat="1" applyFont="1" applyFill="1"/>
    <xf numFmtId="6" fontId="37" fillId="0" borderId="13" xfId="1" applyNumberFormat="1" applyFont="1" applyBorder="1" applyAlignment="1">
      <alignment horizontal="right"/>
    </xf>
    <xf numFmtId="6" fontId="37" fillId="0" borderId="14" xfId="1" applyNumberFormat="1" applyFont="1" applyBorder="1" applyAlignment="1">
      <alignment horizontal="right"/>
    </xf>
    <xf numFmtId="5" fontId="37" fillId="8" borderId="11" xfId="1" applyNumberFormat="1" applyFont="1" applyFill="1" applyBorder="1"/>
    <xf numFmtId="6" fontId="37" fillId="8" borderId="13" xfId="1" applyNumberFormat="1" applyFont="1" applyFill="1" applyBorder="1"/>
    <xf numFmtId="6" fontId="37" fillId="8" borderId="14" xfId="1" applyNumberFormat="1" applyFont="1" applyFill="1" applyBorder="1"/>
    <xf numFmtId="5" fontId="37" fillId="8" borderId="15" xfId="1" applyNumberFormat="1" applyFont="1" applyFill="1" applyBorder="1"/>
    <xf numFmtId="6" fontId="37" fillId="8" borderId="16" xfId="1" applyNumberFormat="1" applyFont="1" applyFill="1" applyBorder="1"/>
    <xf numFmtId="6" fontId="37" fillId="8" borderId="17" xfId="1" applyNumberFormat="1" applyFont="1" applyFill="1" applyBorder="1"/>
    <xf numFmtId="0" fontId="27" fillId="0" borderId="11" xfId="1" applyNumberFormat="1" applyFont="1" applyBorder="1"/>
    <xf numFmtId="165" fontId="27" fillId="0" borderId="14" xfId="1" applyNumberFormat="1" applyFont="1" applyBorder="1"/>
    <xf numFmtId="0" fontId="34" fillId="0" borderId="11" xfId="1" applyNumberFormat="1" applyFont="1" applyBorder="1"/>
    <xf numFmtId="168" fontId="34" fillId="0" borderId="14" xfId="1" applyNumberFormat="1" applyFont="1" applyBorder="1"/>
    <xf numFmtId="168" fontId="27" fillId="0" borderId="14" xfId="1" applyNumberFormat="1" applyFont="1" applyBorder="1" applyAlignment="1"/>
    <xf numFmtId="168" fontId="27" fillId="0" borderId="14" xfId="1" applyNumberFormat="1" applyFont="1" applyBorder="1"/>
    <xf numFmtId="0" fontId="37" fillId="8" borderId="15" xfId="1" applyNumberFormat="1" applyFont="1" applyFill="1" applyBorder="1" applyAlignment="1">
      <alignment horizontal="left"/>
    </xf>
    <xf numFmtId="168" fontId="37" fillId="8" borderId="17" xfId="1" applyNumberFormat="1" applyFont="1" applyFill="1" applyBorder="1" applyAlignment="1">
      <alignment horizontal="right"/>
    </xf>
    <xf numFmtId="165" fontId="37" fillId="0" borderId="0" xfId="1" applyNumberFormat="1" applyFont="1" applyFill="1" applyBorder="1" applyAlignment="1">
      <alignment horizontal="left"/>
    </xf>
    <xf numFmtId="168" fontId="37" fillId="0" borderId="0" xfId="1" applyNumberFormat="1" applyFont="1" applyFill="1" applyBorder="1" applyAlignment="1">
      <alignment horizontal="right"/>
    </xf>
    <xf numFmtId="0" fontId="35" fillId="9" borderId="22" xfId="0" applyFont="1" applyFill="1" applyBorder="1" applyAlignment="1">
      <alignment horizontal="center"/>
    </xf>
    <xf numFmtId="0" fontId="27" fillId="0" borderId="11" xfId="0" applyFont="1" applyBorder="1"/>
    <xf numFmtId="0" fontId="34" fillId="0" borderId="13" xfId="0" applyFont="1" applyBorder="1"/>
    <xf numFmtId="0" fontId="34" fillId="0" borderId="14" xfId="0" applyFont="1" applyBorder="1"/>
    <xf numFmtId="0" fontId="34" fillId="0" borderId="10" xfId="1" applyNumberFormat="1" applyFont="1" applyFill="1" applyBorder="1"/>
    <xf numFmtId="168" fontId="34" fillId="0" borderId="9" xfId="1" applyNumberFormat="1" applyFont="1" applyFill="1" applyBorder="1"/>
    <xf numFmtId="168" fontId="34" fillId="0" borderId="12" xfId="1" applyNumberFormat="1" applyFont="1" applyFill="1" applyBorder="1"/>
    <xf numFmtId="0" fontId="27" fillId="8" borderId="10" xfId="1" applyNumberFormat="1" applyFont="1" applyFill="1" applyBorder="1"/>
    <xf numFmtId="168" fontId="27" fillId="8" borderId="9" xfId="1" applyNumberFormat="1" applyFont="1" applyFill="1" applyBorder="1"/>
    <xf numFmtId="168" fontId="27" fillId="8" borderId="12" xfId="1" applyNumberFormat="1" applyFont="1" applyFill="1" applyBorder="1"/>
    <xf numFmtId="0" fontId="27" fillId="0" borderId="10" xfId="1" applyNumberFormat="1" applyFont="1" applyFill="1" applyBorder="1"/>
    <xf numFmtId="168" fontId="27" fillId="0" borderId="9" xfId="1" applyNumberFormat="1" applyFont="1" applyFill="1" applyBorder="1"/>
    <xf numFmtId="168" fontId="27" fillId="0" borderId="12" xfId="1" applyNumberFormat="1" applyFont="1" applyFill="1" applyBorder="1"/>
    <xf numFmtId="165" fontId="27" fillId="8" borderId="10" xfId="1" applyNumberFormat="1" applyFont="1" applyFill="1" applyBorder="1"/>
    <xf numFmtId="165" fontId="27" fillId="0" borderId="10" xfId="1" applyNumberFormat="1" applyFont="1" applyFill="1" applyBorder="1"/>
    <xf numFmtId="165" fontId="27" fillId="8" borderId="18" xfId="1" applyNumberFormat="1" applyFont="1" applyFill="1" applyBorder="1"/>
    <xf numFmtId="168" fontId="27" fillId="8" borderId="19" xfId="1" applyNumberFormat="1" applyFont="1" applyFill="1" applyBorder="1"/>
    <xf numFmtId="168" fontId="27" fillId="8" borderId="20" xfId="1" applyNumberFormat="1" applyFont="1" applyFill="1" applyBorder="1"/>
    <xf numFmtId="0" fontId="35" fillId="9" borderId="25" xfId="0" applyFont="1" applyFill="1" applyBorder="1" applyAlignment="1">
      <alignment horizontal="center"/>
    </xf>
    <xf numFmtId="2" fontId="27" fillId="0" borderId="10" xfId="1" applyNumberFormat="1" applyFont="1" applyBorder="1"/>
    <xf numFmtId="168" fontId="34" fillId="0" borderId="13" xfId="1" applyNumberFormat="1" applyFont="1" applyBorder="1"/>
    <xf numFmtId="2" fontId="27" fillId="0" borderId="11" xfId="1" applyNumberFormat="1" applyFont="1" applyBorder="1"/>
    <xf numFmtId="0" fontId="27" fillId="8" borderId="15" xfId="0" applyFont="1" applyFill="1" applyBorder="1" applyAlignment="1">
      <alignment horizontal="left"/>
    </xf>
    <xf numFmtId="168" fontId="27" fillId="8" borderId="16" xfId="4" applyNumberFormat="1" applyFont="1" applyFill="1" applyBorder="1" applyAlignment="1">
      <alignment horizontal="right"/>
    </xf>
    <xf numFmtId="168" fontId="27" fillId="8" borderId="17" xfId="4" applyNumberFormat="1" applyFont="1" applyFill="1" applyBorder="1" applyAlignment="1">
      <alignment horizontal="right"/>
    </xf>
    <xf numFmtId="0" fontId="35" fillId="9" borderId="26" xfId="0" applyFont="1" applyFill="1" applyBorder="1"/>
    <xf numFmtId="0" fontId="35" fillId="9" borderId="27" xfId="0" applyFont="1" applyFill="1" applyBorder="1" applyAlignment="1">
      <alignment horizontal="center"/>
    </xf>
    <xf numFmtId="168" fontId="34" fillId="0" borderId="9" xfId="0" applyNumberFormat="1" applyFont="1" applyBorder="1"/>
    <xf numFmtId="168" fontId="34" fillId="0" borderId="12" xfId="0" applyNumberFormat="1" applyFont="1" applyBorder="1"/>
    <xf numFmtId="0" fontId="27" fillId="8" borderId="15" xfId="0" applyFont="1" applyFill="1" applyBorder="1"/>
    <xf numFmtId="168" fontId="27" fillId="8" borderId="16" xfId="0" applyNumberFormat="1" applyFont="1" applyFill="1" applyBorder="1"/>
    <xf numFmtId="168" fontId="27" fillId="8" borderId="17" xfId="0" applyNumberFormat="1" applyFont="1" applyFill="1" applyBorder="1"/>
    <xf numFmtId="37" fontId="39" fillId="0" borderId="9" xfId="0" applyNumberFormat="1" applyFont="1" applyBorder="1"/>
    <xf numFmtId="37" fontId="39" fillId="0" borderId="12" xfId="0" applyNumberFormat="1" applyFont="1" applyBorder="1"/>
    <xf numFmtId="0" fontId="37" fillId="8" borderId="18" xfId="0" applyFont="1" applyFill="1" applyBorder="1"/>
    <xf numFmtId="37" fontId="37" fillId="8" borderId="19" xfId="0" applyNumberFormat="1" applyFont="1" applyFill="1" applyBorder="1"/>
    <xf numFmtId="37" fontId="37" fillId="8" borderId="20" xfId="0" applyNumberFormat="1" applyFont="1" applyFill="1" applyBorder="1"/>
    <xf numFmtId="0" fontId="37" fillId="0" borderId="0" xfId="0" applyFont="1"/>
    <xf numFmtId="165" fontId="37" fillId="0" borderId="0" xfId="0" applyNumberFormat="1" applyFont="1"/>
    <xf numFmtId="37" fontId="37" fillId="0" borderId="0" xfId="0" applyNumberFormat="1" applyFont="1"/>
    <xf numFmtId="5" fontId="39" fillId="0" borderId="9" xfId="0" applyNumberFormat="1" applyFont="1" applyBorder="1"/>
    <xf numFmtId="5" fontId="39" fillId="0" borderId="12" xfId="0" applyNumberFormat="1" applyFont="1" applyBorder="1"/>
    <xf numFmtId="5" fontId="39" fillId="0" borderId="19" xfId="0" applyNumberFormat="1" applyFont="1" applyBorder="1"/>
    <xf numFmtId="5" fontId="39" fillId="0" borderId="20" xfId="0" applyNumberFormat="1" applyFont="1" applyBorder="1"/>
    <xf numFmtId="0" fontId="37" fillId="0" borderId="18" xfId="0" applyFont="1" applyBorder="1"/>
    <xf numFmtId="3" fontId="23" fillId="10" borderId="0" xfId="1" applyNumberFormat="1" applyFont="1" applyFill="1" applyAlignment="1">
      <alignment horizontal="justify"/>
    </xf>
    <xf numFmtId="3" fontId="24" fillId="10" borderId="0" xfId="1" applyNumberFormat="1" applyFont="1" applyFill="1" applyAlignment="1">
      <alignment horizontal="justify"/>
    </xf>
    <xf numFmtId="169" fontId="26" fillId="10" borderId="0" xfId="4" applyNumberFormat="1" applyFont="1" applyFill="1" applyBorder="1" applyAlignment="1">
      <alignment horizontal="center"/>
    </xf>
    <xf numFmtId="3" fontId="26" fillId="10" borderId="0" xfId="1" applyNumberFormat="1" applyFont="1" applyFill="1" applyAlignment="1">
      <alignment horizontal="justify"/>
    </xf>
    <xf numFmtId="3" fontId="26" fillId="10" borderId="0" xfId="1" applyNumberFormat="1" applyFont="1" applyFill="1" applyAlignment="1">
      <alignment horizontal="center"/>
    </xf>
    <xf numFmtId="168" fontId="24" fillId="10" borderId="0" xfId="1" applyNumberFormat="1" applyFont="1" applyFill="1" applyAlignment="1">
      <alignment horizontal="right"/>
    </xf>
    <xf numFmtId="168" fontId="24" fillId="10" borderId="23" xfId="1" applyNumberFormat="1" applyFont="1" applyFill="1" applyBorder="1"/>
    <xf numFmtId="3" fontId="23" fillId="10" borderId="0" xfId="1" applyNumberFormat="1" applyFont="1" applyFill="1" applyBorder="1"/>
    <xf numFmtId="3" fontId="24" fillId="10" borderId="0" xfId="1" applyNumberFormat="1" applyFont="1" applyFill="1" applyBorder="1"/>
    <xf numFmtId="0" fontId="41" fillId="0" borderId="0" xfId="0" applyFont="1" applyAlignment="1">
      <alignment vertical="center"/>
    </xf>
    <xf numFmtId="0" fontId="35" fillId="0" borderId="0" xfId="0" applyFont="1" applyAlignment="1">
      <alignment horizontal="right"/>
    </xf>
    <xf numFmtId="9" fontId="26" fillId="0" borderId="0" xfId="10" applyFont="1" applyBorder="1" applyAlignment="1">
      <alignment horizontal="center"/>
    </xf>
    <xf numFmtId="167" fontId="26" fillId="0" borderId="13" xfId="10" applyNumberFormat="1" applyFont="1" applyBorder="1" applyAlignment="1">
      <alignment horizontal="center"/>
    </xf>
    <xf numFmtId="3" fontId="36" fillId="9" borderId="0" xfId="1" applyNumberFormat="1" applyFont="1" applyFill="1"/>
    <xf numFmtId="0" fontId="35" fillId="9" borderId="0" xfId="0" quotePrefix="1" applyFont="1" applyFill="1" applyAlignment="1">
      <alignment horizontal="center"/>
    </xf>
    <xf numFmtId="3" fontId="37" fillId="0" borderId="0" xfId="0" applyNumberFormat="1" applyFont="1" applyAlignment="1">
      <alignment horizontal="left"/>
    </xf>
    <xf numFmtId="3" fontId="27" fillId="8" borderId="0" xfId="0" applyNumberFormat="1" applyFont="1" applyFill="1"/>
    <xf numFmtId="0" fontId="42" fillId="0" borderId="0" xfId="0" applyFont="1"/>
    <xf numFmtId="3" fontId="34" fillId="0" borderId="0" xfId="0" applyNumberFormat="1" applyFont="1" applyAlignment="1">
      <alignment horizontal="left"/>
    </xf>
    <xf numFmtId="3" fontId="34" fillId="0" borderId="0" xfId="0" applyNumberFormat="1" applyFont="1" applyAlignment="1">
      <alignment horizontal="right"/>
    </xf>
    <xf numFmtId="3" fontId="27" fillId="0" borderId="0" xfId="0" applyNumberFormat="1" applyFont="1" applyAlignment="1">
      <alignment horizontal="left"/>
    </xf>
    <xf numFmtId="3" fontId="27" fillId="0" borderId="0" xfId="1" applyNumberFormat="1" applyFont="1"/>
    <xf numFmtId="3" fontId="27" fillId="0" borderId="0" xfId="1" applyNumberFormat="1" applyFont="1" applyBorder="1"/>
    <xf numFmtId="3" fontId="27" fillId="0" borderId="0" xfId="0" applyNumberFormat="1" applyFont="1"/>
    <xf numFmtId="3" fontId="27" fillId="0" borderId="0" xfId="0" applyNumberFormat="1" applyFont="1" applyAlignment="1">
      <alignment horizontal="right"/>
    </xf>
    <xf numFmtId="38" fontId="27" fillId="0" borderId="0" xfId="1" applyNumberFormat="1" applyFont="1"/>
    <xf numFmtId="38" fontId="27" fillId="8" borderId="0" xfId="0" applyNumberFormat="1" applyFont="1" applyFill="1"/>
    <xf numFmtId="3" fontId="34" fillId="8" borderId="0" xfId="0" applyNumberFormat="1" applyFont="1" applyFill="1"/>
    <xf numFmtId="165" fontId="27" fillId="8" borderId="0" xfId="1" applyNumberFormat="1" applyFont="1" applyFill="1"/>
    <xf numFmtId="165" fontId="34" fillId="0" borderId="0" xfId="0" applyNumberFormat="1" applyFont="1"/>
    <xf numFmtId="165" fontId="34" fillId="0" borderId="0" xfId="1" applyNumberFormat="1" applyFont="1" applyBorder="1"/>
    <xf numFmtId="38" fontId="27" fillId="8" borderId="0" xfId="1" applyNumberFormat="1" applyFont="1" applyFill="1"/>
    <xf numFmtId="9" fontId="34" fillId="0" borderId="0" xfId="10" applyFont="1"/>
    <xf numFmtId="165" fontId="34" fillId="8" borderId="0" xfId="1" applyNumberFormat="1" applyFont="1" applyFill="1"/>
    <xf numFmtId="3" fontId="27" fillId="8" borderId="0" xfId="1" applyNumberFormat="1" applyFont="1" applyFill="1"/>
    <xf numFmtId="165" fontId="27" fillId="8" borderId="0" xfId="0" applyNumberFormat="1" applyFont="1" applyFill="1"/>
    <xf numFmtId="38" fontId="27" fillId="0" borderId="0" xfId="0" applyNumberFormat="1" applyFont="1" applyAlignment="1">
      <alignment horizontal="left"/>
    </xf>
    <xf numFmtId="38" fontId="34" fillId="0" borderId="0" xfId="1" applyNumberFormat="1" applyFont="1"/>
    <xf numFmtId="38" fontId="34" fillId="0" borderId="0" xfId="0" applyNumberFormat="1" applyFont="1"/>
    <xf numFmtId="38" fontId="27" fillId="0" borderId="0" xfId="0" applyNumberFormat="1" applyFont="1"/>
    <xf numFmtId="37" fontId="34" fillId="0" borderId="0" xfId="0" applyNumberFormat="1" applyFont="1"/>
    <xf numFmtId="37" fontId="27" fillId="8" borderId="0" xfId="1" applyNumberFormat="1" applyFont="1" applyFill="1"/>
    <xf numFmtId="37" fontId="27" fillId="8" borderId="0" xfId="0" applyNumberFormat="1" applyFont="1" applyFill="1"/>
    <xf numFmtId="0" fontId="34" fillId="0" borderId="0" xfId="10" applyNumberFormat="1" applyFont="1" applyBorder="1"/>
    <xf numFmtId="167" fontId="34" fillId="0" borderId="0" xfId="10" applyNumberFormat="1" applyFont="1" applyBorder="1"/>
    <xf numFmtId="9" fontId="27" fillId="8" borderId="0" xfId="10" applyFont="1" applyFill="1"/>
    <xf numFmtId="0" fontId="43" fillId="0" borderId="0" xfId="0" applyFont="1"/>
    <xf numFmtId="3" fontId="43" fillId="0" borderId="0" xfId="1" applyNumberFormat="1" applyFont="1" applyFill="1"/>
    <xf numFmtId="3" fontId="43" fillId="8" borderId="0" xfId="0" applyNumberFormat="1" applyFont="1" applyFill="1"/>
    <xf numFmtId="165" fontId="43" fillId="8" borderId="0" xfId="1" applyNumberFormat="1" applyFont="1" applyFill="1"/>
    <xf numFmtId="3" fontId="43" fillId="0" borderId="0" xfId="1" applyNumberFormat="1" applyFont="1" applyFill="1" applyBorder="1"/>
    <xf numFmtId="0" fontId="44" fillId="0" borderId="0" xfId="0" applyFont="1" applyAlignment="1">
      <alignment horizontal="left"/>
    </xf>
    <xf numFmtId="0" fontId="44" fillId="0" borderId="0" xfId="0" applyFont="1"/>
    <xf numFmtId="3" fontId="43" fillId="0" borderId="0" xfId="0" applyNumberFormat="1" applyFont="1"/>
    <xf numFmtId="0" fontId="36" fillId="0" borderId="0" xfId="0" applyFont="1"/>
    <xf numFmtId="3" fontId="27" fillId="0" borderId="0" xfId="1" applyNumberFormat="1" applyFont="1" applyFill="1"/>
    <xf numFmtId="3" fontId="35" fillId="0" borderId="0" xfId="1" applyNumberFormat="1" applyFont="1" applyFill="1"/>
    <xf numFmtId="3" fontId="35" fillId="8" borderId="0" xfId="1" applyNumberFormat="1" applyFont="1" applyFill="1"/>
    <xf numFmtId="3" fontId="36" fillId="8" borderId="0" xfId="1" applyNumberFormat="1" applyFont="1" applyFill="1"/>
    <xf numFmtId="3" fontId="36" fillId="0" borderId="0" xfId="1" applyNumberFormat="1" applyFont="1" applyFill="1" applyBorder="1"/>
    <xf numFmtId="3" fontId="36" fillId="0" borderId="0" xfId="1" applyNumberFormat="1" applyFont="1" applyFill="1"/>
    <xf numFmtId="0" fontId="34" fillId="8" borderId="0" xfId="0" applyFont="1" applyFill="1" applyAlignment="1">
      <alignment horizontal="center"/>
    </xf>
    <xf numFmtId="3" fontId="27" fillId="0" borderId="0" xfId="1" applyNumberFormat="1" applyFont="1" applyFill="1" applyAlignment="1">
      <alignment horizontal="center"/>
    </xf>
    <xf numFmtId="165" fontId="34" fillId="0" borderId="0" xfId="1" applyNumberFormat="1" applyFont="1" applyFill="1" applyAlignment="1">
      <alignment horizontal="center"/>
    </xf>
    <xf numFmtId="3" fontId="27" fillId="8" borderId="0" xfId="1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27" fillId="0" borderId="0" xfId="1" applyNumberFormat="1" applyFont="1" applyFill="1" applyBorder="1" applyAlignment="1">
      <alignment horizontal="center"/>
    </xf>
    <xf numFmtId="3" fontId="34" fillId="0" borderId="0" xfId="1" applyNumberFormat="1" applyFont="1" applyFill="1" applyBorder="1" applyAlignment="1">
      <alignment horizontal="center"/>
    </xf>
    <xf numFmtId="3" fontId="34" fillId="0" borderId="0" xfId="1" applyNumberFormat="1" applyFont="1" applyFill="1" applyAlignment="1">
      <alignment horizontal="center"/>
    </xf>
    <xf numFmtId="0" fontId="45" fillId="0" borderId="0" xfId="0" applyFont="1"/>
    <xf numFmtId="0" fontId="34" fillId="8" borderId="0" xfId="0" applyFont="1" applyFill="1"/>
    <xf numFmtId="43" fontId="34" fillId="0" borderId="0" xfId="0" applyNumberFormat="1" applyFont="1"/>
    <xf numFmtId="0" fontId="46" fillId="9" borderId="0" xfId="0" applyFont="1" applyFill="1" applyAlignment="1">
      <alignment horizontal="center"/>
    </xf>
    <xf numFmtId="168" fontId="34" fillId="0" borderId="0" xfId="1" applyNumberFormat="1" applyFont="1"/>
    <xf numFmtId="168" fontId="34" fillId="0" borderId="0" xfId="0" applyNumberFormat="1" applyFont="1"/>
    <xf numFmtId="168" fontId="27" fillId="0" borderId="0" xfId="0" applyNumberFormat="1" applyFont="1"/>
    <xf numFmtId="3" fontId="34" fillId="0" borderId="0" xfId="0" quotePrefix="1" applyNumberFormat="1" applyFont="1" applyAlignment="1">
      <alignment horizontal="left"/>
    </xf>
    <xf numFmtId="3" fontId="34" fillId="0" borderId="0" xfId="0" quotePrefix="1" applyNumberFormat="1" applyFont="1" applyAlignment="1">
      <alignment horizontal="right"/>
    </xf>
    <xf numFmtId="0" fontId="47" fillId="0" borderId="0" xfId="0" applyFont="1" applyAlignment="1">
      <alignment horizontal="left"/>
    </xf>
    <xf numFmtId="38" fontId="34" fillId="0" borderId="0" xfId="0" applyNumberFormat="1" applyFont="1" applyAlignment="1">
      <alignment horizontal="left"/>
    </xf>
    <xf numFmtId="0" fontId="47" fillId="0" borderId="0" xfId="0" applyFont="1" applyAlignment="1">
      <alignment horizontal="center"/>
    </xf>
    <xf numFmtId="165" fontId="21" fillId="0" borderId="0" xfId="1" applyNumberFormat="1" applyFont="1" applyAlignment="1">
      <alignment horizontal="left"/>
    </xf>
    <xf numFmtId="165" fontId="27" fillId="0" borderId="0" xfId="1" applyNumberFormat="1" applyFont="1" applyAlignment="1">
      <alignment horizontal="left"/>
    </xf>
    <xf numFmtId="167" fontId="34" fillId="0" borderId="0" xfId="10" applyNumberFormat="1" applyFont="1"/>
    <xf numFmtId="3" fontId="21" fillId="0" borderId="0" xfId="0" applyNumberFormat="1" applyFont="1"/>
    <xf numFmtId="10" fontId="27" fillId="0" borderId="0" xfId="0" applyNumberFormat="1" applyFont="1"/>
    <xf numFmtId="0" fontId="48" fillId="0" borderId="0" xfId="0" applyFont="1"/>
    <xf numFmtId="167" fontId="21" fillId="0" borderId="0" xfId="10" applyNumberFormat="1" applyFont="1"/>
    <xf numFmtId="38" fontId="34" fillId="8" borderId="0" xfId="0" applyNumberFormat="1" applyFont="1" applyFill="1"/>
    <xf numFmtId="38" fontId="34" fillId="0" borderId="0" xfId="1" quotePrefix="1" applyNumberFormat="1" applyFont="1" applyAlignment="1">
      <alignment horizontal="left"/>
    </xf>
    <xf numFmtId="38" fontId="34" fillId="0" borderId="0" xfId="0" quotePrefix="1" applyNumberFormat="1" applyFont="1" applyAlignment="1">
      <alignment horizontal="left"/>
    </xf>
    <xf numFmtId="38" fontId="27" fillId="0" borderId="0" xfId="0" quotePrefix="1" applyNumberFormat="1" applyFont="1" applyAlignment="1">
      <alignment horizontal="left"/>
    </xf>
    <xf numFmtId="3" fontId="27" fillId="0" borderId="0" xfId="0" quotePrefix="1" applyNumberFormat="1" applyFont="1" applyAlignment="1">
      <alignment horizontal="left"/>
    </xf>
    <xf numFmtId="165" fontId="27" fillId="0" borderId="0" xfId="0" applyNumberFormat="1" applyFont="1"/>
    <xf numFmtId="165" fontId="34" fillId="8" borderId="0" xfId="0" applyNumberFormat="1" applyFont="1" applyFill="1"/>
    <xf numFmtId="3" fontId="27" fillId="8" borderId="23" xfId="0" applyNumberFormat="1" applyFont="1" applyFill="1" applyBorder="1"/>
    <xf numFmtId="43" fontId="27" fillId="8" borderId="23" xfId="1" applyFont="1" applyFill="1" applyBorder="1" applyAlignment="1">
      <alignment horizontal="center"/>
    </xf>
    <xf numFmtId="0" fontId="27" fillId="8" borderId="0" xfId="0" applyFont="1" applyFill="1" applyAlignment="1">
      <alignment horizontal="left"/>
    </xf>
    <xf numFmtId="9" fontId="26" fillId="0" borderId="13" xfId="10" quotePrefix="1" applyFont="1" applyBorder="1" applyAlignment="1">
      <alignment horizontal="center"/>
    </xf>
    <xf numFmtId="9" fontId="26" fillId="0" borderId="24" xfId="10" applyFont="1" applyBorder="1" applyAlignment="1">
      <alignment horizontal="center"/>
    </xf>
    <xf numFmtId="167" fontId="26" fillId="0" borderId="24" xfId="10" applyNumberFormat="1" applyFont="1" applyBorder="1" applyAlignment="1">
      <alignment horizontal="center"/>
    </xf>
    <xf numFmtId="168" fontId="28" fillId="0" borderId="0" xfId="1" applyNumberFormat="1" applyFont="1" applyFill="1" applyBorder="1"/>
    <xf numFmtId="165" fontId="50" fillId="0" borderId="0" xfId="1" applyNumberFormat="1" applyFont="1"/>
    <xf numFmtId="165" fontId="51" fillId="0" borderId="0" xfId="1" applyNumberFormat="1" applyFont="1"/>
    <xf numFmtId="165" fontId="49" fillId="9" borderId="15" xfId="1" applyNumberFormat="1" applyFont="1" applyFill="1" applyBorder="1"/>
    <xf numFmtId="165" fontId="49" fillId="9" borderId="16" xfId="1" applyNumberFormat="1" applyFont="1" applyFill="1" applyBorder="1" applyAlignment="1">
      <alignment horizontal="center"/>
    </xf>
    <xf numFmtId="165" fontId="49" fillId="9" borderId="17" xfId="1" applyNumberFormat="1" applyFont="1" applyFill="1" applyBorder="1" applyAlignment="1">
      <alignment horizontal="center"/>
    </xf>
    <xf numFmtId="0" fontId="27" fillId="0" borderId="11" xfId="1" applyNumberFormat="1" applyFont="1" applyFill="1" applyBorder="1"/>
    <xf numFmtId="38" fontId="27" fillId="0" borderId="13" xfId="1" applyNumberFormat="1" applyFont="1" applyFill="1" applyBorder="1"/>
    <xf numFmtId="38" fontId="27" fillId="0" borderId="14" xfId="1" applyNumberFormat="1" applyFont="1" applyFill="1" applyBorder="1"/>
    <xf numFmtId="165" fontId="27" fillId="0" borderId="13" xfId="1" applyNumberFormat="1" applyFont="1" applyFill="1" applyBorder="1"/>
    <xf numFmtId="165" fontId="27" fillId="0" borderId="14" xfId="1" applyNumberFormat="1" applyFont="1" applyFill="1" applyBorder="1"/>
    <xf numFmtId="170" fontId="27" fillId="0" borderId="13" xfId="1" applyNumberFormat="1" applyFont="1" applyFill="1" applyBorder="1"/>
    <xf numFmtId="173" fontId="27" fillId="0" borderId="13" xfId="1" applyNumberFormat="1" applyFont="1" applyFill="1" applyBorder="1"/>
    <xf numFmtId="173" fontId="27" fillId="0" borderId="14" xfId="1" applyNumberFormat="1" applyFont="1" applyFill="1" applyBorder="1"/>
    <xf numFmtId="171" fontId="50" fillId="0" borderId="0" xfId="1" applyNumberFormat="1" applyFont="1"/>
    <xf numFmtId="171" fontId="51" fillId="0" borderId="0" xfId="1" applyNumberFormat="1" applyFont="1"/>
    <xf numFmtId="168" fontId="27" fillId="10" borderId="13" xfId="1" applyNumberFormat="1" applyFont="1" applyFill="1" applyBorder="1"/>
    <xf numFmtId="165" fontId="50" fillId="0" borderId="0" xfId="1" applyNumberFormat="1" applyFont="1" applyBorder="1"/>
    <xf numFmtId="167" fontId="27" fillId="8" borderId="13" xfId="10" applyNumberFormat="1" applyFont="1" applyFill="1" applyBorder="1"/>
    <xf numFmtId="9" fontId="27" fillId="0" borderId="14" xfId="1" applyNumberFormat="1" applyFont="1" applyFill="1" applyBorder="1"/>
    <xf numFmtId="0" fontId="27" fillId="0" borderId="15" xfId="1" applyNumberFormat="1" applyFont="1" applyFill="1" applyBorder="1"/>
    <xf numFmtId="165" fontId="27" fillId="0" borderId="16" xfId="1" applyNumberFormat="1" applyFont="1" applyFill="1" applyBorder="1"/>
    <xf numFmtId="165" fontId="27" fillId="0" borderId="17" xfId="1" applyNumberFormat="1" applyFont="1" applyFill="1" applyBorder="1"/>
    <xf numFmtId="165" fontId="52" fillId="0" borderId="0" xfId="1" applyNumberFormat="1" applyFont="1"/>
    <xf numFmtId="0" fontId="52" fillId="0" borderId="6" xfId="1" applyNumberFormat="1" applyFont="1" applyBorder="1"/>
    <xf numFmtId="165" fontId="50" fillId="0" borderId="7" xfId="1" applyNumberFormat="1" applyFont="1" applyBorder="1"/>
    <xf numFmtId="165" fontId="50" fillId="0" borderId="8" xfId="1" applyNumberFormat="1" applyFont="1" applyBorder="1"/>
    <xf numFmtId="0" fontId="52" fillId="0" borderId="2" xfId="1" applyNumberFormat="1" applyFont="1" applyBorder="1"/>
    <xf numFmtId="165" fontId="50" fillId="0" borderId="1" xfId="1" applyNumberFormat="1" applyFont="1" applyBorder="1"/>
    <xf numFmtId="0" fontId="52" fillId="0" borderId="2" xfId="0" applyFont="1" applyBorder="1"/>
    <xf numFmtId="165" fontId="52" fillId="0" borderId="0" xfId="1" applyNumberFormat="1" applyFont="1" applyBorder="1"/>
    <xf numFmtId="165" fontId="52" fillId="0" borderId="1" xfId="1" applyNumberFormat="1" applyFont="1" applyBorder="1"/>
    <xf numFmtId="165" fontId="53" fillId="0" borderId="0" xfId="1" applyNumberFormat="1" applyFont="1"/>
    <xf numFmtId="0" fontId="53" fillId="0" borderId="0" xfId="0" applyFont="1"/>
    <xf numFmtId="0" fontId="52" fillId="0" borderId="5" xfId="1" applyNumberFormat="1" applyFont="1" applyBorder="1"/>
    <xf numFmtId="165" fontId="50" fillId="0" borderId="3" xfId="1" applyNumberFormat="1" applyFont="1" applyBorder="1"/>
    <xf numFmtId="165" fontId="50" fillId="0" borderId="4" xfId="1" applyNumberFormat="1" applyFont="1" applyBorder="1"/>
    <xf numFmtId="0" fontId="54" fillId="0" borderId="0" xfId="0" applyFont="1"/>
    <xf numFmtId="0" fontId="55" fillId="0" borderId="0" xfId="0" applyFont="1"/>
    <xf numFmtId="0" fontId="49" fillId="9" borderId="27" xfId="0" applyFont="1" applyFill="1" applyBorder="1" applyAlignment="1">
      <alignment horizontal="center"/>
    </xf>
    <xf numFmtId="0" fontId="49" fillId="9" borderId="28" xfId="0" applyFont="1" applyFill="1" applyBorder="1" applyAlignment="1">
      <alignment horizontal="center"/>
    </xf>
    <xf numFmtId="0" fontId="34" fillId="0" borderId="2" xfId="0" applyFont="1" applyBorder="1"/>
    <xf numFmtId="0" fontId="34" fillId="0" borderId="1" xfId="0" applyFont="1" applyBorder="1"/>
    <xf numFmtId="0" fontId="34" fillId="0" borderId="2" xfId="0" quotePrefix="1" applyFont="1" applyBorder="1" applyAlignment="1">
      <alignment horizontal="left"/>
    </xf>
    <xf numFmtId="165" fontId="27" fillId="0" borderId="1" xfId="0" applyNumberFormat="1" applyFont="1" applyBorder="1" applyAlignment="1">
      <alignment horizontal="center"/>
    </xf>
    <xf numFmtId="167" fontId="27" fillId="0" borderId="0" xfId="10" applyNumberFormat="1" applyFont="1" applyAlignment="1">
      <alignment horizontal="center"/>
    </xf>
    <xf numFmtId="0" fontId="34" fillId="0" borderId="2" xfId="0" applyFont="1" applyBorder="1" applyAlignment="1">
      <alignment horizontal="left"/>
    </xf>
    <xf numFmtId="165" fontId="52" fillId="0" borderId="0" xfId="0" applyNumberFormat="1" applyFont="1" applyAlignment="1">
      <alignment horizontal="center"/>
    </xf>
    <xf numFmtId="0" fontId="34" fillId="0" borderId="5" xfId="0" applyFont="1" applyBorder="1" applyAlignment="1">
      <alignment horizontal="left"/>
    </xf>
    <xf numFmtId="165" fontId="52" fillId="0" borderId="3" xfId="0" applyNumberFormat="1" applyFont="1" applyBorder="1" applyAlignment="1">
      <alignment horizontal="center"/>
    </xf>
    <xf numFmtId="165" fontId="27" fillId="0" borderId="3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0" fontId="56" fillId="0" borderId="0" xfId="0" applyFont="1" applyAlignment="1">
      <alignment horizontal="left"/>
    </xf>
    <xf numFmtId="167" fontId="34" fillId="0" borderId="0" xfId="10" applyNumberFormat="1" applyFont="1" applyAlignment="1">
      <alignment horizontal="center"/>
    </xf>
    <xf numFmtId="0" fontId="57" fillId="0" borderId="0" xfId="0" applyFont="1" applyAlignment="1">
      <alignment horizontal="left"/>
    </xf>
    <xf numFmtId="167" fontId="34" fillId="8" borderId="0" xfId="10" applyNumberFormat="1" applyFont="1" applyFill="1"/>
    <xf numFmtId="9" fontId="27" fillId="10" borderId="0" xfId="10" applyFont="1" applyFill="1"/>
    <xf numFmtId="0" fontId="58" fillId="0" borderId="0" xfId="0" applyFont="1" applyAlignment="1">
      <alignment horizontal="left"/>
    </xf>
    <xf numFmtId="4" fontId="34" fillId="0" borderId="0" xfId="0" applyNumberFormat="1" applyFont="1"/>
    <xf numFmtId="167" fontId="48" fillId="0" borderId="0" xfId="10" applyNumberFormat="1" applyFont="1" applyBorder="1" applyAlignment="1">
      <alignment horizontal="center"/>
    </xf>
    <xf numFmtId="0" fontId="59" fillId="0" borderId="0" xfId="0" applyFont="1" applyAlignment="1">
      <alignment horizontal="left"/>
    </xf>
    <xf numFmtId="3" fontId="48" fillId="0" borderId="0" xfId="0" applyNumberFormat="1" applyFont="1"/>
    <xf numFmtId="0" fontId="60" fillId="0" borderId="0" xfId="0" applyFont="1" applyAlignment="1">
      <alignment horizontal="left"/>
    </xf>
    <xf numFmtId="17" fontId="60" fillId="0" borderId="0" xfId="10" quotePrefix="1" applyNumberFormat="1" applyFont="1"/>
    <xf numFmtId="0" fontId="60" fillId="0" borderId="0" xfId="0" applyFont="1"/>
    <xf numFmtId="9" fontId="61" fillId="0" borderId="0" xfId="10" quotePrefix="1" applyFont="1" applyAlignment="1">
      <alignment horizontal="center"/>
    </xf>
    <xf numFmtId="165" fontId="61" fillId="0" borderId="0" xfId="1" applyNumberFormat="1" applyFont="1" applyAlignment="1">
      <alignment horizontal="center"/>
    </xf>
    <xf numFmtId="165" fontId="56" fillId="0" borderId="0" xfId="1" applyNumberFormat="1" applyFont="1" applyAlignment="1">
      <alignment horizontal="center"/>
    </xf>
    <xf numFmtId="9" fontId="56" fillId="0" borderId="0" xfId="10" applyFont="1" applyAlignment="1">
      <alignment horizontal="center"/>
    </xf>
    <xf numFmtId="3" fontId="56" fillId="0" borderId="0" xfId="0" applyNumberFormat="1" applyFont="1" applyAlignment="1">
      <alignment horizontal="center"/>
    </xf>
    <xf numFmtId="0" fontId="57" fillId="0" borderId="0" xfId="0" quotePrefix="1" applyFont="1" applyAlignment="1">
      <alignment horizontal="left"/>
    </xf>
    <xf numFmtId="43" fontId="34" fillId="0" borderId="0" xfId="1" applyFont="1"/>
    <xf numFmtId="6" fontId="34" fillId="0" borderId="0" xfId="4" applyNumberFormat="1" applyFont="1"/>
    <xf numFmtId="6" fontId="27" fillId="0" borderId="0" xfId="4" applyNumberFormat="1" applyFont="1"/>
    <xf numFmtId="43" fontId="27" fillId="0" borderId="0" xfId="1" applyFont="1"/>
    <xf numFmtId="6" fontId="34" fillId="0" borderId="0" xfId="0" applyNumberFormat="1" applyFont="1"/>
    <xf numFmtId="9" fontId="56" fillId="0" borderId="0" xfId="10" quotePrefix="1" applyFont="1" applyAlignment="1">
      <alignment horizontal="center"/>
    </xf>
    <xf numFmtId="6" fontId="27" fillId="0" borderId="0" xfId="0" applyNumberFormat="1" applyFont="1"/>
    <xf numFmtId="9" fontId="27" fillId="0" borderId="0" xfId="10" quotePrefix="1" applyFont="1" applyAlignment="1">
      <alignment horizontal="center"/>
    </xf>
    <xf numFmtId="3" fontId="27" fillId="0" borderId="0" xfId="0" applyNumberFormat="1" applyFont="1" applyAlignment="1">
      <alignment horizontal="center"/>
    </xf>
    <xf numFmtId="9" fontId="27" fillId="0" borderId="0" xfId="10" applyFont="1" applyAlignment="1">
      <alignment horizontal="center"/>
    </xf>
    <xf numFmtId="6" fontId="34" fillId="0" borderId="0" xfId="1" applyNumberFormat="1" applyFont="1"/>
    <xf numFmtId="6" fontId="34" fillId="0" borderId="0" xfId="0" applyNumberFormat="1" applyFont="1" applyAlignment="1">
      <alignment horizontal="center"/>
    </xf>
    <xf numFmtId="0" fontId="27" fillId="0" borderId="0" xfId="1" applyNumberFormat="1" applyFont="1" applyAlignment="1">
      <alignment horizontal="left"/>
    </xf>
    <xf numFmtId="6" fontId="27" fillId="0" borderId="0" xfId="1" applyNumberFormat="1" applyFont="1"/>
    <xf numFmtId="9" fontId="31" fillId="0" borderId="13" xfId="10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35" fillId="9" borderId="29" xfId="0" applyFont="1" applyFill="1" applyBorder="1" applyAlignment="1">
      <alignment horizontal="center"/>
    </xf>
    <xf numFmtId="0" fontId="35" fillId="9" borderId="21" xfId="0" applyFont="1" applyFill="1" applyBorder="1" applyAlignment="1">
      <alignment horizontal="center"/>
    </xf>
    <xf numFmtId="0" fontId="35" fillId="9" borderId="30" xfId="0" applyFont="1" applyFill="1" applyBorder="1" applyAlignment="1">
      <alignment horizontal="center"/>
    </xf>
    <xf numFmtId="165" fontId="35" fillId="9" borderId="6" xfId="1" applyNumberFormat="1" applyFont="1" applyFill="1" applyBorder="1" applyAlignment="1">
      <alignment horizontal="center"/>
    </xf>
    <xf numFmtId="165" fontId="35" fillId="9" borderId="8" xfId="1" applyNumberFormat="1" applyFont="1" applyFill="1" applyBorder="1" applyAlignment="1">
      <alignment horizontal="center"/>
    </xf>
    <xf numFmtId="165" fontId="35" fillId="9" borderId="2" xfId="0" applyNumberFormat="1" applyFont="1" applyFill="1" applyBorder="1" applyAlignment="1">
      <alignment horizontal="center"/>
    </xf>
    <xf numFmtId="165" fontId="35" fillId="9" borderId="0" xfId="0" applyNumberFormat="1" applyFont="1" applyFill="1" applyAlignment="1">
      <alignment horizontal="center"/>
    </xf>
    <xf numFmtId="165" fontId="35" fillId="9" borderId="1" xfId="0" applyNumberFormat="1" applyFont="1" applyFill="1" applyBorder="1" applyAlignment="1">
      <alignment horizontal="center"/>
    </xf>
    <xf numFmtId="0" fontId="35" fillId="9" borderId="6" xfId="0" applyFont="1" applyFill="1" applyBorder="1" applyAlignment="1">
      <alignment horizontal="center"/>
    </xf>
    <xf numFmtId="0" fontId="35" fillId="9" borderId="7" xfId="0" applyFont="1" applyFill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0" fontId="35" fillId="9" borderId="5" xfId="0" applyFont="1" applyFill="1" applyBorder="1" applyAlignment="1">
      <alignment horizontal="center"/>
    </xf>
    <xf numFmtId="0" fontId="35" fillId="9" borderId="3" xfId="0" applyFont="1" applyFill="1" applyBorder="1" applyAlignment="1">
      <alignment horizontal="center"/>
    </xf>
    <xf numFmtId="0" fontId="35" fillId="9" borderId="4" xfId="0" applyFont="1" applyFill="1" applyBorder="1" applyAlignment="1">
      <alignment horizontal="center"/>
    </xf>
    <xf numFmtId="165" fontId="35" fillId="9" borderId="2" xfId="1" applyNumberFormat="1" applyFont="1" applyFill="1" applyBorder="1" applyAlignment="1">
      <alignment horizontal="center"/>
    </xf>
    <xf numFmtId="165" fontId="35" fillId="9" borderId="1" xfId="1" applyNumberFormat="1" applyFont="1" applyFill="1" applyBorder="1" applyAlignment="1">
      <alignment horizontal="center"/>
    </xf>
    <xf numFmtId="165" fontId="35" fillId="9" borderId="5" xfId="0" applyNumberFormat="1" applyFont="1" applyFill="1" applyBorder="1" applyAlignment="1">
      <alignment horizontal="center"/>
    </xf>
    <xf numFmtId="165" fontId="35" fillId="9" borderId="3" xfId="0" applyNumberFormat="1" applyFont="1" applyFill="1" applyBorder="1" applyAlignment="1">
      <alignment horizontal="center"/>
    </xf>
    <xf numFmtId="165" fontId="35" fillId="9" borderId="4" xfId="0" applyNumberFormat="1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35" fillId="9" borderId="0" xfId="0" applyFont="1" applyFill="1" applyAlignment="1">
      <alignment horizontal="center"/>
    </xf>
    <xf numFmtId="0" fontId="35" fillId="9" borderId="1" xfId="0" applyFont="1" applyFill="1" applyBorder="1" applyAlignment="1">
      <alignment horizontal="center"/>
    </xf>
    <xf numFmtId="3" fontId="24" fillId="8" borderId="0" xfId="1" applyNumberFormat="1" applyFont="1" applyFill="1" applyAlignment="1">
      <alignment horizontal="justify"/>
    </xf>
    <xf numFmtId="3" fontId="24" fillId="0" borderId="0" xfId="1" applyNumberFormat="1" applyFont="1" applyFill="1" applyAlignment="1">
      <alignment horizontal="justify"/>
    </xf>
    <xf numFmtId="165" fontId="49" fillId="9" borderId="6" xfId="1" applyNumberFormat="1" applyFont="1" applyFill="1" applyBorder="1" applyAlignment="1">
      <alignment horizontal="center"/>
    </xf>
    <xf numFmtId="165" fontId="49" fillId="9" borderId="7" xfId="1" applyNumberFormat="1" applyFont="1" applyFill="1" applyBorder="1" applyAlignment="1">
      <alignment horizontal="center"/>
    </xf>
    <xf numFmtId="165" fontId="49" fillId="9" borderId="8" xfId="1" applyNumberFormat="1" applyFont="1" applyFill="1" applyBorder="1" applyAlignment="1">
      <alignment horizontal="center"/>
    </xf>
    <xf numFmtId="165" fontId="49" fillId="9" borderId="2" xfId="0" applyNumberFormat="1" applyFont="1" applyFill="1" applyBorder="1" applyAlignment="1">
      <alignment horizontal="center"/>
    </xf>
    <xf numFmtId="165" fontId="49" fillId="9" borderId="0" xfId="0" applyNumberFormat="1" applyFont="1" applyFill="1" applyAlignment="1">
      <alignment horizontal="center"/>
    </xf>
    <xf numFmtId="165" fontId="49" fillId="9" borderId="1" xfId="0" applyNumberFormat="1" applyFont="1" applyFill="1" applyBorder="1" applyAlignment="1">
      <alignment horizontal="center"/>
    </xf>
    <xf numFmtId="165" fontId="49" fillId="9" borderId="5" xfId="1" applyNumberFormat="1" applyFont="1" applyFill="1" applyBorder="1" applyAlignment="1">
      <alignment horizontal="center"/>
    </xf>
    <xf numFmtId="165" fontId="49" fillId="9" borderId="3" xfId="1" applyNumberFormat="1" applyFont="1" applyFill="1" applyBorder="1" applyAlignment="1">
      <alignment horizontal="center"/>
    </xf>
    <xf numFmtId="165" fontId="49" fillId="9" borderId="4" xfId="1" applyNumberFormat="1" applyFont="1" applyFill="1" applyBorder="1" applyAlignment="1">
      <alignment horizontal="center"/>
    </xf>
  </cellXfs>
  <cellStyles count="14">
    <cellStyle name="Comma" xfId="1" builtinId="3"/>
    <cellStyle name="Comma 3 10" xfId="2" xr:uid="{00000000-0005-0000-0000-000001000000}"/>
    <cellStyle name="Comma 4 2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Currency 6 2" xfId="7" xr:uid="{00000000-0005-0000-0000-000006000000}"/>
    <cellStyle name="Normal" xfId="0" builtinId="0"/>
    <cellStyle name="Normal 2" xfId="8" xr:uid="{00000000-0005-0000-0000-000009000000}"/>
    <cellStyle name="Normal 2 10" xfId="9" xr:uid="{00000000-0005-0000-0000-00000A000000}"/>
    <cellStyle name="Percent" xfId="10" builtinId="5"/>
    <cellStyle name="Percent 2" xfId="11" xr:uid="{00000000-0005-0000-0000-00000C000000}"/>
    <cellStyle name="Percent 3 10" xfId="12" xr:uid="{00000000-0005-0000-0000-00000D000000}"/>
    <cellStyle name="Percent 5 2" xfId="13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99CCFF"/>
      <color rgb="FF0000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85725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th_schwartz/Downloads/GreekLightningLLC_Financial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WA/JustJudineLLCFinancialModel%20rk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_ProFormas"/>
      <sheetName val="Financial_Analysis"/>
      <sheetName val="Earnings"/>
      <sheetName val="balance-sht"/>
      <sheetName val="Cashflow"/>
      <sheetName val="SalesForecast"/>
      <sheetName val="Operations"/>
      <sheetName val="Capital Budget"/>
      <sheetName val="Financ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R10">
            <v>0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_ProFormas"/>
      <sheetName val="Financial_Analysis"/>
      <sheetName val="Earnings"/>
      <sheetName val="balance-sht"/>
      <sheetName val="Sheet2"/>
      <sheetName val="Cashflow"/>
      <sheetName val="SalesForecast"/>
      <sheetName val="Sheet1"/>
      <sheetName val="Operations"/>
      <sheetName val="Capital Budget"/>
      <sheetName val="Financing"/>
    </sheetNames>
    <sheetDataSet>
      <sheetData sheetId="0" refreshError="1"/>
      <sheetData sheetId="1" refreshError="1"/>
      <sheetData sheetId="2">
        <row r="5">
          <cell r="A5" t="str">
            <v>Supermarkets &amp; grocery Stores</v>
          </cell>
        </row>
      </sheetData>
      <sheetData sheetId="3">
        <row r="1">
          <cell r="D1" t="str">
            <v>Month 1</v>
          </cell>
          <cell r="E1" t="str">
            <v>Month 2</v>
          </cell>
          <cell r="F1" t="str">
            <v>Month 3</v>
          </cell>
          <cell r="G1" t="str">
            <v>Month 4</v>
          </cell>
          <cell r="H1" t="str">
            <v>Month 5</v>
          </cell>
          <cell r="I1" t="str">
            <v>Month 6</v>
          </cell>
          <cell r="J1" t="str">
            <v>Month 7</v>
          </cell>
          <cell r="K1" t="str">
            <v>Month 8</v>
          </cell>
          <cell r="L1" t="str">
            <v>Month 9</v>
          </cell>
          <cell r="M1" t="str">
            <v>Month 10</v>
          </cell>
          <cell r="N1" t="str">
            <v>Month 11</v>
          </cell>
          <cell r="O1" t="str">
            <v>Month 12</v>
          </cell>
        </row>
        <row r="2">
          <cell r="D2" t="str">
            <v>Year 1</v>
          </cell>
          <cell r="E2" t="str">
            <v>Year 1</v>
          </cell>
          <cell r="F2" t="str">
            <v>Year 1</v>
          </cell>
          <cell r="G2" t="str">
            <v>Year 1</v>
          </cell>
          <cell r="H2" t="str">
            <v>Year 1</v>
          </cell>
          <cell r="I2" t="str">
            <v>Year 1</v>
          </cell>
          <cell r="J2" t="str">
            <v>Year 1</v>
          </cell>
          <cell r="K2" t="str">
            <v>Year 1</v>
          </cell>
          <cell r="L2" t="str">
            <v>Year 1</v>
          </cell>
          <cell r="M2" t="str">
            <v>Year 1</v>
          </cell>
          <cell r="N2" t="str">
            <v>Year 1</v>
          </cell>
          <cell r="O2" t="str">
            <v>Year 1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31">
          <cell r="P31" t="str">
            <v>Month 1</v>
          </cell>
          <cell r="Q31" t="str">
            <v>Month 2</v>
          </cell>
          <cell r="R31" t="str">
            <v>Month 3</v>
          </cell>
          <cell r="S31" t="str">
            <v>Month 4</v>
          </cell>
          <cell r="T31" t="str">
            <v>Month 5</v>
          </cell>
          <cell r="U31" t="str">
            <v>Month 6</v>
          </cell>
          <cell r="V31" t="str">
            <v>Month 7</v>
          </cell>
          <cell r="W31" t="str">
            <v>Month 8</v>
          </cell>
          <cell r="X31" t="str">
            <v>Month 9</v>
          </cell>
          <cell r="Y31" t="str">
            <v>Month 10</v>
          </cell>
          <cell r="Z31" t="str">
            <v>Month 11</v>
          </cell>
          <cell r="AA31" t="str">
            <v>Month 12</v>
          </cell>
          <cell r="AC31" t="str">
            <v>Month 1</v>
          </cell>
          <cell r="AD31" t="str">
            <v>Month 2</v>
          </cell>
          <cell r="AE31" t="str">
            <v>Month 3</v>
          </cell>
          <cell r="AF31" t="str">
            <v>Month 4</v>
          </cell>
          <cell r="AG31" t="str">
            <v>Month 5</v>
          </cell>
          <cell r="AH31" t="str">
            <v>Month 6</v>
          </cell>
          <cell r="AI31" t="str">
            <v>Month 7</v>
          </cell>
          <cell r="AJ31" t="str">
            <v>Month 8</v>
          </cell>
          <cell r="AK31" t="str">
            <v>Month 9</v>
          </cell>
          <cell r="AL31" t="str">
            <v>Month 10</v>
          </cell>
          <cell r="AM31" t="str">
            <v>Month 11</v>
          </cell>
          <cell r="AN31" t="str">
            <v>Month 12</v>
          </cell>
          <cell r="AP31" t="str">
            <v>Month 1</v>
          </cell>
          <cell r="AQ31" t="str">
            <v>Month 2</v>
          </cell>
          <cell r="AR31" t="str">
            <v>Month 3</v>
          </cell>
          <cell r="AS31" t="str">
            <v>Month 4</v>
          </cell>
          <cell r="AT31" t="str">
            <v>Month 5</v>
          </cell>
          <cell r="AU31" t="str">
            <v>Month 6</v>
          </cell>
          <cell r="AV31" t="str">
            <v>Month 7</v>
          </cell>
          <cell r="AW31" t="str">
            <v>Month 8</v>
          </cell>
          <cell r="AX31" t="str">
            <v>Month 9</v>
          </cell>
          <cell r="AY31" t="str">
            <v>Month 10</v>
          </cell>
          <cell r="AZ31" t="str">
            <v>Month 11</v>
          </cell>
          <cell r="BA31" t="str">
            <v>Month 12</v>
          </cell>
          <cell r="BC31" t="str">
            <v>Month 1</v>
          </cell>
          <cell r="BD31" t="str">
            <v>Month 2</v>
          </cell>
          <cell r="BE31" t="str">
            <v>Month 3</v>
          </cell>
          <cell r="BF31" t="str">
            <v>Month 4</v>
          </cell>
          <cell r="BG31" t="str">
            <v>Month 5</v>
          </cell>
          <cell r="BH31" t="str">
            <v>Month 6</v>
          </cell>
          <cell r="BI31" t="str">
            <v>Month 7</v>
          </cell>
          <cell r="BJ31" t="str">
            <v>Month 8</v>
          </cell>
          <cell r="BK31" t="str">
            <v>Month 9</v>
          </cell>
          <cell r="BL31" t="str">
            <v>Month 10</v>
          </cell>
          <cell r="BM31" t="str">
            <v>Month 11</v>
          </cell>
          <cell r="BN31" t="str">
            <v>Month 12</v>
          </cell>
        </row>
        <row r="32">
          <cell r="P32" t="str">
            <v>Year 2</v>
          </cell>
          <cell r="Q32" t="str">
            <v>Year 2</v>
          </cell>
          <cell r="R32" t="str">
            <v>Year 2</v>
          </cell>
          <cell r="S32" t="str">
            <v>Year 2</v>
          </cell>
          <cell r="T32" t="str">
            <v>Year 2</v>
          </cell>
          <cell r="U32" t="str">
            <v>Year 2</v>
          </cell>
          <cell r="V32" t="str">
            <v>Year 2</v>
          </cell>
          <cell r="W32" t="str">
            <v>Year 2</v>
          </cell>
          <cell r="X32" t="str">
            <v>Year 2</v>
          </cell>
          <cell r="Y32" t="str">
            <v>Year 2</v>
          </cell>
          <cell r="Z32" t="str">
            <v>Year 2</v>
          </cell>
          <cell r="AA32" t="str">
            <v>Year 2</v>
          </cell>
          <cell r="AC32" t="str">
            <v>Year 3</v>
          </cell>
          <cell r="AD32" t="str">
            <v>Year 3</v>
          </cell>
          <cell r="AE32" t="str">
            <v>Year 3</v>
          </cell>
          <cell r="AF32" t="str">
            <v>Year 3</v>
          </cell>
          <cell r="AG32" t="str">
            <v>Year 3</v>
          </cell>
          <cell r="AH32" t="str">
            <v>Year 3</v>
          </cell>
          <cell r="AI32" t="str">
            <v>Year 3</v>
          </cell>
          <cell r="AJ32" t="str">
            <v>Year 3</v>
          </cell>
          <cell r="AK32" t="str">
            <v>Year 3</v>
          </cell>
          <cell r="AL32" t="str">
            <v>Year 3</v>
          </cell>
          <cell r="AM32" t="str">
            <v>Year 3</v>
          </cell>
          <cell r="AN32" t="str">
            <v>Year 3</v>
          </cell>
          <cell r="AP32" t="str">
            <v>Year 4</v>
          </cell>
          <cell r="AQ32" t="str">
            <v>Year 4</v>
          </cell>
          <cell r="AR32" t="str">
            <v>Year 4</v>
          </cell>
          <cell r="AS32" t="str">
            <v>Year 4</v>
          </cell>
          <cell r="AT32" t="str">
            <v>Year 4</v>
          </cell>
          <cell r="AU32" t="str">
            <v>Year 4</v>
          </cell>
          <cell r="AV32" t="str">
            <v>Year 4</v>
          </cell>
          <cell r="AW32" t="str">
            <v>Year 4</v>
          </cell>
          <cell r="AX32" t="str">
            <v>Year 4</v>
          </cell>
          <cell r="AY32" t="str">
            <v>Year 4</v>
          </cell>
          <cell r="AZ32" t="str">
            <v>Year 4</v>
          </cell>
          <cell r="BA32" t="str">
            <v>Year 4</v>
          </cell>
          <cell r="BC32" t="str">
            <v>Year 5</v>
          </cell>
          <cell r="BD32" t="str">
            <v>Year 5</v>
          </cell>
          <cell r="BE32" t="str">
            <v>Year 5</v>
          </cell>
          <cell r="BF32" t="str">
            <v>Year 5</v>
          </cell>
          <cell r="BG32" t="str">
            <v>Year 5</v>
          </cell>
          <cell r="BH32" t="str">
            <v>Year 5</v>
          </cell>
          <cell r="BI32" t="str">
            <v>Year 5</v>
          </cell>
          <cell r="BJ32" t="str">
            <v>Year 5</v>
          </cell>
          <cell r="BK32" t="str">
            <v>Year 5</v>
          </cell>
          <cell r="BL32" t="str">
            <v>Year 5</v>
          </cell>
          <cell r="BM32" t="str">
            <v>Year 5</v>
          </cell>
          <cell r="BN32" t="str">
            <v>Year 5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2" Type="http://schemas.openxmlformats.org/officeDocument/2006/relationships/drawing" Target="../drawings/drawing1.xml"/><Relationship Id="rId16" Type="http://schemas.openxmlformats.org/officeDocument/2006/relationships/image" Target="../media/image2.emf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93"/>
  <sheetViews>
    <sheetView zoomScale="90" zoomScaleNormal="90" zoomScaleSheetLayoutView="100" workbookViewId="0">
      <selection activeCell="B1" sqref="B1:G1"/>
    </sheetView>
  </sheetViews>
  <sheetFormatPr defaultColWidth="9.140625" defaultRowHeight="12.75" x14ac:dyDescent="0.2"/>
  <cols>
    <col min="1" max="1" width="9.140625" style="23"/>
    <col min="2" max="2" width="39.5703125" style="23" bestFit="1" customWidth="1"/>
    <col min="3" max="4" width="12.85546875" style="23" bestFit="1" customWidth="1"/>
    <col min="5" max="5" width="13.5703125" style="23" bestFit="1" customWidth="1"/>
    <col min="6" max="6" width="14.5703125" style="23" bestFit="1" customWidth="1"/>
    <col min="7" max="7" width="15.85546875" style="23" bestFit="1" customWidth="1"/>
    <col min="8" max="8" width="10.85546875" style="23" customWidth="1"/>
    <col min="9" max="9" width="11.140625" style="23" customWidth="1"/>
    <col min="10" max="10" width="9.5703125" style="23" customWidth="1"/>
    <col min="11" max="11" width="9.42578125" style="23" customWidth="1"/>
    <col min="12" max="12" width="9.5703125" style="23" customWidth="1"/>
    <col min="13" max="13" width="9.85546875" style="23" customWidth="1"/>
    <col min="14" max="14" width="9.140625" style="23" customWidth="1"/>
    <col min="15" max="15" width="11.140625" style="23" customWidth="1"/>
    <col min="16" max="16" width="3.42578125" style="23" customWidth="1"/>
    <col min="17" max="21" width="8.85546875" style="23" customWidth="1"/>
    <col min="22" max="22" width="2" style="23" customWidth="1"/>
    <col min="23" max="26" width="8.85546875" style="23" customWidth="1"/>
    <col min="27" max="27" width="9.85546875" style="23" customWidth="1"/>
    <col min="28" max="28" width="1.85546875" style="23" customWidth="1"/>
    <col min="29" max="32" width="8.85546875" style="23" customWidth="1"/>
    <col min="33" max="33" width="9.85546875" style="23" customWidth="1"/>
    <col min="34" max="34" width="1.140625" style="23" customWidth="1"/>
    <col min="35" max="35" width="10.140625" style="23" customWidth="1"/>
    <col min="36" max="36" width="9.85546875" style="23" customWidth="1"/>
    <col min="37" max="37" width="10.5703125" style="23" customWidth="1"/>
    <col min="38" max="38" width="11.140625" style="23" customWidth="1"/>
    <col min="39" max="39" width="9.85546875" style="23" customWidth="1"/>
    <col min="40" max="83" width="7.85546875" style="23" customWidth="1"/>
    <col min="84" max="16384" width="9.140625" style="23"/>
  </cols>
  <sheetData>
    <row r="1" spans="2:71" x14ac:dyDescent="0.2">
      <c r="B1" s="603" t="s">
        <v>131</v>
      </c>
      <c r="C1" s="604"/>
      <c r="D1" s="604"/>
      <c r="E1" s="604"/>
      <c r="F1" s="604"/>
      <c r="G1" s="605"/>
      <c r="H1" s="34"/>
      <c r="I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</row>
    <row r="2" spans="2:71" x14ac:dyDescent="0.2">
      <c r="B2" s="600" t="s">
        <v>332</v>
      </c>
      <c r="C2" s="601"/>
      <c r="D2" s="601"/>
      <c r="E2" s="601"/>
      <c r="F2" s="601"/>
      <c r="G2" s="602"/>
      <c r="H2" s="34"/>
      <c r="I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2:71" x14ac:dyDescent="0.2">
      <c r="B3" s="614" t="s">
        <v>160</v>
      </c>
      <c r="C3" s="615"/>
      <c r="D3" s="615"/>
      <c r="E3" s="615"/>
      <c r="F3" s="615"/>
      <c r="G3" s="616"/>
      <c r="H3" s="34"/>
      <c r="I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</row>
    <row r="4" spans="2:71" ht="13.5" thickBot="1" x14ac:dyDescent="0.25">
      <c r="B4" s="301"/>
      <c r="C4" s="302" t="s">
        <v>0</v>
      </c>
      <c r="D4" s="302" t="s">
        <v>1</v>
      </c>
      <c r="E4" s="302" t="s">
        <v>2</v>
      </c>
      <c r="F4" s="302" t="s">
        <v>3</v>
      </c>
      <c r="G4" s="303" t="s">
        <v>4</v>
      </c>
      <c r="H4" s="34"/>
      <c r="I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</row>
    <row r="5" spans="2:71" x14ac:dyDescent="0.2">
      <c r="B5" s="304" t="s">
        <v>191</v>
      </c>
      <c r="C5" s="305"/>
      <c r="D5" s="305"/>
      <c r="E5" s="306"/>
      <c r="F5" s="306"/>
      <c r="G5" s="307"/>
      <c r="H5" s="34"/>
      <c r="I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</row>
    <row r="6" spans="2:71" x14ac:dyDescent="0.2">
      <c r="B6" s="308" t="str">
        <f>Earnings!A4</f>
        <v>E-Commerce revenues</v>
      </c>
      <c r="C6" s="309">
        <f>Earnings!N4</f>
        <v>171074.27013768008</v>
      </c>
      <c r="D6" s="309">
        <f>Earnings!S4</f>
        <v>453001.11732536415</v>
      </c>
      <c r="E6" s="310">
        <f>Earnings!X4</f>
        <v>1031484.3820335243</v>
      </c>
      <c r="F6" s="310">
        <f>Earnings!AC4</f>
        <v>2348691.845753001</v>
      </c>
      <c r="G6" s="311">
        <f>Earnings!AH4</f>
        <v>5347975.6769864038</v>
      </c>
      <c r="H6" s="34"/>
      <c r="I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</row>
    <row r="7" spans="2:71" x14ac:dyDescent="0.2">
      <c r="B7" s="308" t="str">
        <f>Earnings!A5</f>
        <v>E-Tailer revenues</v>
      </c>
      <c r="C7" s="309">
        <f>Earnings!N5</f>
        <v>89993.470753100162</v>
      </c>
      <c r="D7" s="309">
        <f>Earnings!S5</f>
        <v>256027.5948775296</v>
      </c>
      <c r="E7" s="310">
        <f>Earnings!X5</f>
        <v>475152.21937058872</v>
      </c>
      <c r="F7" s="310">
        <f>Earnings!AC5</f>
        <v>775231.11229753227</v>
      </c>
      <c r="G7" s="311">
        <f>Earnings!AH5</f>
        <v>1109287.8142287852</v>
      </c>
      <c r="H7" s="34"/>
      <c r="I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</row>
    <row r="8" spans="2:71" x14ac:dyDescent="0.2">
      <c r="B8" s="308" t="str">
        <f>Earnings!A6</f>
        <v>Drug store revenues</v>
      </c>
      <c r="C8" s="309">
        <f>Earnings!N6</f>
        <v>45988.098761646012</v>
      </c>
      <c r="D8" s="309">
        <f>Earnings!S6</f>
        <v>228211.93347452849</v>
      </c>
      <c r="E8" s="310">
        <f>Earnings!X6</f>
        <v>686236.76012440585</v>
      </c>
      <c r="F8" s="310">
        <f>Earnings!AC6</f>
        <v>1659313.2303920372</v>
      </c>
      <c r="G8" s="311">
        <f>Earnings!AH6</f>
        <v>3930320.1768009793</v>
      </c>
      <c r="H8" s="34"/>
      <c r="I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</row>
    <row r="9" spans="2:71" x14ac:dyDescent="0.2">
      <c r="B9" s="308" t="str">
        <f>Earnings!A7</f>
        <v>Mass market retailer revenues</v>
      </c>
      <c r="C9" s="309">
        <f>Earnings!N7</f>
        <v>106319.72528304449</v>
      </c>
      <c r="D9" s="309">
        <f>Earnings!S7</f>
        <v>446773.8218355758</v>
      </c>
      <c r="E9" s="310">
        <f>Earnings!X7</f>
        <v>1178564.6145596486</v>
      </c>
      <c r="F9" s="310">
        <f>Earnings!AC7</f>
        <v>2505019.2674572761</v>
      </c>
      <c r="G9" s="311">
        <f>Earnings!AH7</f>
        <v>5064894.2191319438</v>
      </c>
    </row>
    <row r="10" spans="2:71" x14ac:dyDescent="0.2">
      <c r="B10" s="308" t="str">
        <f>Earnings!A8</f>
        <v>Convenience store revenues</v>
      </c>
      <c r="C10" s="309">
        <f>Earnings!N8</f>
        <v>44215.399457208172</v>
      </c>
      <c r="D10" s="309">
        <f>Earnings!S8</f>
        <v>252424.23958764848</v>
      </c>
      <c r="E10" s="310">
        <f>Earnings!X8</f>
        <v>812659.72551654396</v>
      </c>
      <c r="F10" s="310">
        <f>Earnings!AC8</f>
        <v>1619051.6264554863</v>
      </c>
      <c r="G10" s="311">
        <f>Earnings!AH8</f>
        <v>2483591.7341566291</v>
      </c>
      <c r="H10" s="34"/>
      <c r="I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</row>
    <row r="11" spans="2:71" x14ac:dyDescent="0.2">
      <c r="B11" s="308" t="str">
        <f>Earnings!A9</f>
        <v>Supermarket &amp; grocery store revenues</v>
      </c>
      <c r="C11" s="309">
        <f>Earnings!N9</f>
        <v>125082.02974475821</v>
      </c>
      <c r="D11" s="309">
        <f>Earnings!S9</f>
        <v>553620.29092707811</v>
      </c>
      <c r="E11" s="310">
        <f>Earnings!X9</f>
        <v>1404207.3321728925</v>
      </c>
      <c r="F11" s="310">
        <f>Earnings!AC9</f>
        <v>2755196.7508157236</v>
      </c>
      <c r="G11" s="311">
        <f>Earnings!AH9</f>
        <v>4023221.8514912697</v>
      </c>
    </row>
    <row r="12" spans="2:71" x14ac:dyDescent="0.2">
      <c r="B12" s="312" t="s">
        <v>112</v>
      </c>
      <c r="C12" s="313">
        <f>SUM(C7:C11)</f>
        <v>411598.72399975703</v>
      </c>
      <c r="D12" s="313">
        <f>SUM(D7:D11)</f>
        <v>1737057.8807023605</v>
      </c>
      <c r="E12" s="313">
        <f>SUM(E7:E11)</f>
        <v>4556820.6517440788</v>
      </c>
      <c r="F12" s="313">
        <f>SUM(F7:F11)</f>
        <v>9313811.9874180555</v>
      </c>
      <c r="G12" s="313">
        <f>SUM(G7:G11)</f>
        <v>16611315.795809608</v>
      </c>
      <c r="H12" s="34"/>
      <c r="I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</row>
    <row r="13" spans="2:71" x14ac:dyDescent="0.2">
      <c r="B13" s="314"/>
      <c r="C13" s="315"/>
      <c r="D13" s="315"/>
      <c r="E13" s="316"/>
      <c r="F13" s="316"/>
      <c r="G13" s="317"/>
      <c r="H13" s="34"/>
      <c r="I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2:71" x14ac:dyDescent="0.2">
      <c r="B14" s="312" t="str">
        <f>Earnings!A18</f>
        <v>Total cost of sales</v>
      </c>
      <c r="C14" s="313">
        <f>Earnings!N18</f>
        <v>270393.50621886412</v>
      </c>
      <c r="D14" s="313">
        <f>Earnings!S18</f>
        <v>1016859.8083098426</v>
      </c>
      <c r="E14" s="318">
        <f>Earnings!X18</f>
        <v>2653355.076674507</v>
      </c>
      <c r="F14" s="318">
        <f>Earnings!AC18</f>
        <v>5496932.5583530199</v>
      </c>
      <c r="G14" s="319">
        <f>Earnings!AH18</f>
        <v>10117931.803777592</v>
      </c>
      <c r="H14" s="34"/>
      <c r="I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</row>
    <row r="15" spans="2:71" x14ac:dyDescent="0.2">
      <c r="B15" s="314"/>
      <c r="C15" s="315"/>
      <c r="D15" s="315"/>
      <c r="E15" s="316"/>
      <c r="F15" s="316"/>
      <c r="G15" s="317"/>
      <c r="H15" s="34"/>
      <c r="I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</row>
    <row r="16" spans="2:71" x14ac:dyDescent="0.2">
      <c r="B16" s="312" t="str">
        <f>Earnings!A20</f>
        <v>Gross margin</v>
      </c>
      <c r="C16" s="313">
        <f>Earnings!N20</f>
        <v>312279.48791857314</v>
      </c>
      <c r="D16" s="313">
        <f>Earnings!S20</f>
        <v>1173199.1897178818</v>
      </c>
      <c r="E16" s="318">
        <f>Earnings!X20</f>
        <v>2934949.9571030969</v>
      </c>
      <c r="F16" s="318">
        <f>Earnings!AC20</f>
        <v>6165571.2748180367</v>
      </c>
      <c r="G16" s="319">
        <f>Earnings!AH20</f>
        <v>11841359.669018419</v>
      </c>
      <c r="H16" s="34"/>
      <c r="I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</row>
    <row r="17" spans="1:71" x14ac:dyDescent="0.2">
      <c r="B17" s="308"/>
      <c r="C17" s="315"/>
      <c r="D17" s="315"/>
      <c r="E17" s="316"/>
      <c r="F17" s="316"/>
      <c r="G17" s="317"/>
      <c r="H17" s="34"/>
      <c r="I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</row>
    <row r="18" spans="1:71" x14ac:dyDescent="0.2">
      <c r="B18" s="314" t="s">
        <v>193</v>
      </c>
      <c r="C18" s="315"/>
      <c r="D18" s="315"/>
      <c r="E18" s="316"/>
      <c r="F18" s="316"/>
      <c r="G18" s="317"/>
      <c r="H18" s="34"/>
      <c r="I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</row>
    <row r="19" spans="1:71" x14ac:dyDescent="0.2">
      <c r="B19" s="320" t="s">
        <v>132</v>
      </c>
      <c r="C19" s="310">
        <f>Earnings!N22</f>
        <v>236290.13133116646</v>
      </c>
      <c r="D19" s="310">
        <f>Earnings!S22</f>
        <v>572825.75714562088</v>
      </c>
      <c r="E19" s="310">
        <f>Earnings!X22</f>
        <v>1392041.7108093374</v>
      </c>
      <c r="F19" s="310">
        <f>Earnings!AC22</f>
        <v>1912964.5218780134</v>
      </c>
      <c r="G19" s="311">
        <f>Earnings!AH22</f>
        <v>2560900.6995395208</v>
      </c>
      <c r="H19" s="84"/>
      <c r="I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</row>
    <row r="20" spans="1:71" x14ac:dyDescent="0.2">
      <c r="B20" s="321" t="s">
        <v>133</v>
      </c>
      <c r="C20" s="322">
        <f>Earnings!N37</f>
        <v>193643.36497068714</v>
      </c>
      <c r="D20" s="322">
        <f>Earnings!S37</f>
        <v>773201.39499013859</v>
      </c>
      <c r="E20" s="322">
        <f>Earnings!X37</f>
        <v>1579514.1351688879</v>
      </c>
      <c r="F20" s="322">
        <f>Earnings!AC37</f>
        <v>1818325.2596658557</v>
      </c>
      <c r="G20" s="323">
        <f>Earnings!AH37</f>
        <v>1941859.6358889802</v>
      </c>
      <c r="H20" s="34"/>
      <c r="I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</row>
    <row r="21" spans="1:71" x14ac:dyDescent="0.2">
      <c r="B21" s="324" t="s">
        <v>195</v>
      </c>
      <c r="C21" s="325">
        <f>SUM(C19:C20)</f>
        <v>429933.49630185356</v>
      </c>
      <c r="D21" s="325">
        <f>SUM(D19:D20)</f>
        <v>1346027.1521357596</v>
      </c>
      <c r="E21" s="325">
        <f>SUM(E19:E20)</f>
        <v>2971555.8459782256</v>
      </c>
      <c r="F21" s="325">
        <f>SUM(F19:F20)</f>
        <v>3731289.7815438691</v>
      </c>
      <c r="G21" s="326">
        <f>SUM(G19:G20)</f>
        <v>4502760.3354285005</v>
      </c>
      <c r="H21" s="34"/>
      <c r="I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</row>
    <row r="22" spans="1:71" x14ac:dyDescent="0.2">
      <c r="B22" s="321"/>
      <c r="C22" s="322"/>
      <c r="D22" s="322"/>
      <c r="E22" s="322"/>
      <c r="F22" s="322"/>
      <c r="G22" s="323"/>
      <c r="H22" s="34"/>
      <c r="I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</row>
    <row r="23" spans="1:71" x14ac:dyDescent="0.2">
      <c r="B23" s="324" t="s">
        <v>134</v>
      </c>
      <c r="C23" s="325">
        <f>Earnings!N45</f>
        <v>-109823.10978594534</v>
      </c>
      <c r="D23" s="325">
        <f>Earnings!S45</f>
        <v>-143454.5288656218</v>
      </c>
      <c r="E23" s="325">
        <f>Earnings!X45</f>
        <v>-14553.267238767963</v>
      </c>
      <c r="F23" s="325">
        <f>Earnings!AC45</f>
        <v>2459729.3530891538</v>
      </c>
      <c r="G23" s="326">
        <f>Earnings!AH45</f>
        <v>7428490.1260405127</v>
      </c>
      <c r="H23" s="34"/>
      <c r="I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</row>
    <row r="24" spans="1:71" x14ac:dyDescent="0.2">
      <c r="B24" s="327" t="s">
        <v>302</v>
      </c>
      <c r="C24" s="328">
        <f>Earnings!N47</f>
        <v>0</v>
      </c>
      <c r="D24" s="328">
        <f>Earnings!S47</f>
        <v>0</v>
      </c>
      <c r="E24" s="328">
        <f>Earnings!X47</f>
        <v>0</v>
      </c>
      <c r="F24" s="328">
        <f>Earnings!AC47</f>
        <v>0</v>
      </c>
      <c r="G24" s="329">
        <f>Earnings!AH47</f>
        <v>0</v>
      </c>
      <c r="H24" s="34"/>
      <c r="I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</row>
    <row r="25" spans="1:71" ht="13.5" thickBot="1" x14ac:dyDescent="0.25">
      <c r="B25" s="330" t="s">
        <v>303</v>
      </c>
      <c r="C25" s="331">
        <f>C23-C24</f>
        <v>-109823.10978594534</v>
      </c>
      <c r="D25" s="331">
        <f>D23-D24</f>
        <v>-143454.5288656218</v>
      </c>
      <c r="E25" s="331">
        <f>E23-E24</f>
        <v>-14553.267238767963</v>
      </c>
      <c r="F25" s="331">
        <f>F23-F24</f>
        <v>2459729.3530891538</v>
      </c>
      <c r="G25" s="332">
        <f>G23-G24</f>
        <v>7428490.1260405127</v>
      </c>
      <c r="H25" s="34"/>
      <c r="I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</row>
    <row r="26" spans="1:71" ht="13.5" thickBot="1" x14ac:dyDescent="0.25">
      <c r="B26" s="195"/>
      <c r="C26" s="299"/>
      <c r="D26" s="299"/>
      <c r="E26" s="299"/>
      <c r="F26" s="299"/>
      <c r="G26" s="299"/>
      <c r="H26" s="34"/>
      <c r="I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</row>
    <row r="27" spans="1:71" x14ac:dyDescent="0.2">
      <c r="B27" s="603" t="s">
        <v>135</v>
      </c>
      <c r="C27" s="604"/>
      <c r="D27" s="604"/>
      <c r="E27" s="604"/>
      <c r="F27" s="604"/>
      <c r="G27" s="605"/>
    </row>
    <row r="28" spans="1:71" x14ac:dyDescent="0.2">
      <c r="B28" s="600" t="str">
        <f>B2</f>
        <v>XYZ Product, LLC</v>
      </c>
      <c r="C28" s="601"/>
      <c r="D28" s="601"/>
      <c r="E28" s="601"/>
      <c r="F28" s="601"/>
      <c r="G28" s="602"/>
    </row>
    <row r="29" spans="1:71" x14ac:dyDescent="0.2">
      <c r="B29" s="595" t="s">
        <v>121</v>
      </c>
      <c r="C29" s="596"/>
      <c r="D29" s="596"/>
      <c r="E29" s="596"/>
      <c r="F29" s="596"/>
      <c r="G29" s="597"/>
    </row>
    <row r="30" spans="1:71" ht="13.5" thickBot="1" x14ac:dyDescent="0.25">
      <c r="B30" s="301"/>
      <c r="C30" s="302" t="s">
        <v>0</v>
      </c>
      <c r="D30" s="302" t="s">
        <v>1</v>
      </c>
      <c r="E30" s="302" t="s">
        <v>2</v>
      </c>
      <c r="F30" s="302" t="s">
        <v>3</v>
      </c>
      <c r="G30" s="303" t="s">
        <v>4</v>
      </c>
    </row>
    <row r="31" spans="1:71" x14ac:dyDescent="0.2">
      <c r="A31" s="29"/>
      <c r="B31" s="333" t="s">
        <v>24</v>
      </c>
      <c r="C31" s="334"/>
      <c r="D31" s="334"/>
      <c r="E31" s="334"/>
      <c r="F31" s="334"/>
      <c r="G31" s="335"/>
    </row>
    <row r="32" spans="1:71" x14ac:dyDescent="0.2">
      <c r="B32" s="321" t="s">
        <v>292</v>
      </c>
      <c r="C32" s="322">
        <f>Cashflow!N5</f>
        <v>-109823.10978594534</v>
      </c>
      <c r="D32" s="322">
        <f>Cashflow!S5</f>
        <v>-143454.5288656218</v>
      </c>
      <c r="E32" s="322">
        <f>Cashflow!X5</f>
        <v>-14553.267238767963</v>
      </c>
      <c r="F32" s="322">
        <f>Cashflow!AC5</f>
        <v>2459729.3530891538</v>
      </c>
      <c r="G32" s="323">
        <f>Cashflow!AH5</f>
        <v>7428490.1260405127</v>
      </c>
    </row>
    <row r="33" spans="1:15" x14ac:dyDescent="0.2">
      <c r="A33" s="31"/>
      <c r="B33" s="321" t="s">
        <v>11</v>
      </c>
      <c r="C33" s="322">
        <f>Cashflow!N6</f>
        <v>1666.6666666666667</v>
      </c>
      <c r="D33" s="322">
        <f>Cashflow!S6</f>
        <v>4722.2222222222217</v>
      </c>
      <c r="E33" s="322">
        <f>Cashflow!X6</f>
        <v>8333.3333333333321</v>
      </c>
      <c r="F33" s="322">
        <f>Cashflow!AC6</f>
        <v>10000</v>
      </c>
      <c r="G33" s="323">
        <f>Cashflow!AH6</f>
        <v>10000</v>
      </c>
    </row>
    <row r="34" spans="1:15" x14ac:dyDescent="0.2">
      <c r="A34" s="31"/>
      <c r="B34" s="321" t="s">
        <v>231</v>
      </c>
      <c r="C34" s="322">
        <f>Cashflow!N7</f>
        <v>6032.4999999999991</v>
      </c>
      <c r="D34" s="322">
        <f>Cashflow!S7</f>
        <v>37711.200000000019</v>
      </c>
      <c r="E34" s="322">
        <f>Cashflow!X7</f>
        <v>9835.6587499999805</v>
      </c>
      <c r="F34" s="322">
        <f>Cashflow!AC7</f>
        <v>7040.1804375000065</v>
      </c>
      <c r="G34" s="323">
        <f>Cashflow!AH7</f>
        <v>1972.0238343749952</v>
      </c>
    </row>
    <row r="35" spans="1:15" x14ac:dyDescent="0.2">
      <c r="A35" s="31"/>
      <c r="B35" s="321" t="s">
        <v>232</v>
      </c>
      <c r="C35" s="322">
        <f>Cashflow!N8</f>
        <v>0</v>
      </c>
      <c r="D35" s="322">
        <f>Cashflow!S8</f>
        <v>0</v>
      </c>
      <c r="E35" s="322">
        <f>Cashflow!X8</f>
        <v>0</v>
      </c>
      <c r="F35" s="322">
        <f>Cashflow!AC8</f>
        <v>0</v>
      </c>
      <c r="G35" s="323">
        <f>Cashflow!AH8</f>
        <v>0</v>
      </c>
    </row>
    <row r="36" spans="1:15" x14ac:dyDescent="0.2">
      <c r="A36" s="31"/>
      <c r="B36" s="321" t="s">
        <v>293</v>
      </c>
      <c r="C36" s="322">
        <f>Cashflow!N9</f>
        <v>23216.362001780057</v>
      </c>
      <c r="D36" s="322">
        <f>Cashflow!S9</f>
        <v>-11066.966805864889</v>
      </c>
      <c r="E36" s="322">
        <f>Cashflow!X9</f>
        <v>80454.52883992737</v>
      </c>
      <c r="F36" s="322">
        <f>Cashflow!AC9</f>
        <v>32445.136639948716</v>
      </c>
      <c r="G36" s="323">
        <f>Cashflow!AH9</f>
        <v>41115.589109322027</v>
      </c>
    </row>
    <row r="37" spans="1:15" x14ac:dyDescent="0.2">
      <c r="B37" s="321" t="s">
        <v>234</v>
      </c>
      <c r="C37" s="336">
        <f>Cashflow!N10</f>
        <v>-47105.687382493212</v>
      </c>
      <c r="D37" s="336">
        <f>Cashflow!S10</f>
        <v>-97261.000316726262</v>
      </c>
      <c r="E37" s="336">
        <f>Cashflow!X10</f>
        <v>-212723.7460077134</v>
      </c>
      <c r="F37" s="336">
        <f>Cashflow!AC10</f>
        <v>-355069.58630481426</v>
      </c>
      <c r="G37" s="337">
        <f>Cashflow!AH10</f>
        <v>-590497.46440707904</v>
      </c>
      <c r="J37" s="593"/>
      <c r="K37" s="593"/>
      <c r="L37" s="593"/>
      <c r="M37" s="593"/>
      <c r="N37" s="593"/>
      <c r="O37" s="593"/>
    </row>
    <row r="38" spans="1:15" x14ac:dyDescent="0.2">
      <c r="B38" s="321" t="s">
        <v>235</v>
      </c>
      <c r="C38" s="336">
        <f>Cashflow!N11</f>
        <v>-85866.76306890315</v>
      </c>
      <c r="D38" s="336">
        <f>Cashflow!S11</f>
        <v>-57611.025921190856</v>
      </c>
      <c r="E38" s="336">
        <f>Cashflow!X11</f>
        <v>-102160.1951317947</v>
      </c>
      <c r="F38" s="336">
        <f>Cashflow!AC11</f>
        <v>-324083.53134632442</v>
      </c>
      <c r="G38" s="337">
        <f>Cashflow!AH11</f>
        <v>-208952.48215567623</v>
      </c>
      <c r="J38" s="68"/>
      <c r="K38" s="68"/>
      <c r="L38" s="68"/>
      <c r="M38" s="68"/>
      <c r="N38" s="68"/>
      <c r="O38" s="68"/>
    </row>
    <row r="39" spans="1:15" x14ac:dyDescent="0.2">
      <c r="B39" s="324" t="s">
        <v>25</v>
      </c>
      <c r="C39" s="325">
        <f>SUM(C32:C38)</f>
        <v>-211880.03156889498</v>
      </c>
      <c r="D39" s="325">
        <f>SUM(D32:D38)</f>
        <v>-266960.09968718159</v>
      </c>
      <c r="E39" s="325">
        <f>SUM(E32:E38)</f>
        <v>-230813.68745501537</v>
      </c>
      <c r="F39" s="325">
        <f>SUM(F32:F38)</f>
        <v>1830061.5525154644</v>
      </c>
      <c r="G39" s="326">
        <f>SUM(G32:G38)</f>
        <v>6682127.7924214546</v>
      </c>
      <c r="J39" s="594"/>
      <c r="K39" s="594"/>
      <c r="L39" s="594"/>
      <c r="M39" s="594"/>
      <c r="N39" s="594"/>
      <c r="O39" s="594"/>
    </row>
    <row r="40" spans="1:15" ht="13.5" customHeight="1" x14ac:dyDescent="0.2">
      <c r="A40" s="32"/>
      <c r="B40" s="327" t="s">
        <v>26</v>
      </c>
      <c r="C40" s="322"/>
      <c r="D40" s="322"/>
      <c r="E40" s="322"/>
      <c r="F40" s="322"/>
      <c r="G40" s="323"/>
      <c r="J40" s="68"/>
      <c r="K40" s="68"/>
      <c r="L40" s="68"/>
      <c r="M40" s="68"/>
      <c r="N40" s="68"/>
      <c r="O40" s="68"/>
    </row>
    <row r="41" spans="1:15" x14ac:dyDescent="0.2">
      <c r="B41" s="338" t="s">
        <v>236</v>
      </c>
      <c r="C41" s="322">
        <f>Cashflow!N15</f>
        <v>5000</v>
      </c>
      <c r="D41" s="322">
        <f>Cashflow!S15</f>
        <v>70000</v>
      </c>
      <c r="E41" s="322">
        <f>Cashflow!X15</f>
        <v>0</v>
      </c>
      <c r="F41" s="322">
        <f>Cashflow!AC15</f>
        <v>0</v>
      </c>
      <c r="G41" s="323">
        <f>Cashflow!AH15</f>
        <v>0</v>
      </c>
      <c r="J41" s="50"/>
      <c r="K41" s="69"/>
      <c r="L41" s="69"/>
      <c r="M41" s="69"/>
      <c r="N41" s="69"/>
      <c r="O41" s="69"/>
    </row>
    <row r="42" spans="1:15" ht="14.25" customHeight="1" x14ac:dyDescent="0.2">
      <c r="B42" s="338" t="s">
        <v>225</v>
      </c>
      <c r="C42" s="322">
        <f>Cashflow!N16</f>
        <v>0</v>
      </c>
      <c r="D42" s="322">
        <f>Cashflow!S16</f>
        <v>0</v>
      </c>
      <c r="E42" s="322">
        <f>Cashflow!X16</f>
        <v>0</v>
      </c>
      <c r="F42" s="322">
        <f>Cashflow!AC16</f>
        <v>0</v>
      </c>
      <c r="G42" s="323">
        <f>Cashflow!AH16</f>
        <v>0</v>
      </c>
      <c r="J42" s="70"/>
      <c r="K42" s="71"/>
      <c r="L42" s="71"/>
      <c r="M42" s="71"/>
      <c r="N42" s="71"/>
      <c r="O42" s="71"/>
    </row>
    <row r="43" spans="1:15" x14ac:dyDescent="0.2">
      <c r="B43" s="327" t="s">
        <v>27</v>
      </c>
      <c r="C43" s="328">
        <f>SUM(C41:C42)</f>
        <v>5000</v>
      </c>
      <c r="D43" s="328">
        <f>SUM(D41:D42)</f>
        <v>70000</v>
      </c>
      <c r="E43" s="328">
        <f>SUM(E41:E42)</f>
        <v>0</v>
      </c>
      <c r="F43" s="328">
        <f>SUM(F41:F42)</f>
        <v>0</v>
      </c>
      <c r="G43" s="329">
        <f>SUM(G41:G42)</f>
        <v>0</v>
      </c>
      <c r="J43" s="70"/>
      <c r="K43" s="72"/>
      <c r="L43" s="72"/>
      <c r="M43" s="72"/>
      <c r="N43" s="72"/>
      <c r="O43" s="72"/>
    </row>
    <row r="44" spans="1:15" x14ac:dyDescent="0.2">
      <c r="B44" s="327" t="s">
        <v>28</v>
      </c>
      <c r="C44" s="322"/>
      <c r="D44" s="322"/>
      <c r="E44" s="322"/>
      <c r="F44" s="322"/>
      <c r="G44" s="323"/>
      <c r="J44" s="70"/>
      <c r="K44" s="72"/>
      <c r="L44" s="72"/>
      <c r="M44" s="72"/>
      <c r="N44" s="72"/>
      <c r="O44" s="72"/>
    </row>
    <row r="45" spans="1:15" x14ac:dyDescent="0.2">
      <c r="B45" s="321" t="s">
        <v>237</v>
      </c>
      <c r="C45" s="322">
        <f>Cashflow!N20</f>
        <v>250000</v>
      </c>
      <c r="D45" s="322">
        <f>Cashflow!S20</f>
        <v>0</v>
      </c>
      <c r="E45" s="322">
        <f>Cashflow!X20</f>
        <v>0</v>
      </c>
      <c r="F45" s="322">
        <f>Cashflow!AC20</f>
        <v>0</v>
      </c>
      <c r="G45" s="323">
        <f>Cashflow!AH20</f>
        <v>0</v>
      </c>
      <c r="J45" s="70"/>
      <c r="K45" s="72"/>
      <c r="L45" s="72"/>
      <c r="M45" s="72"/>
      <c r="N45" s="72"/>
      <c r="O45" s="72"/>
    </row>
    <row r="46" spans="1:15" x14ac:dyDescent="0.2">
      <c r="B46" s="321" t="s">
        <v>238</v>
      </c>
      <c r="C46" s="336">
        <f>Cashflow!N21</f>
        <v>0</v>
      </c>
      <c r="D46" s="322">
        <f>Cashflow!S21</f>
        <v>2500000</v>
      </c>
      <c r="E46" s="322">
        <f>Cashflow!X21</f>
        <v>0</v>
      </c>
      <c r="F46" s="322">
        <f>Cashflow!AC21</f>
        <v>0</v>
      </c>
      <c r="G46" s="323">
        <f>Cashflow!AH21</f>
        <v>0</v>
      </c>
      <c r="J46" s="70"/>
      <c r="K46" s="72"/>
      <c r="L46" s="72"/>
      <c r="M46" s="72"/>
      <c r="N46" s="72"/>
      <c r="O46" s="72"/>
    </row>
    <row r="47" spans="1:15" x14ac:dyDescent="0.2">
      <c r="B47" s="321" t="s">
        <v>239</v>
      </c>
      <c r="C47" s="336">
        <f>Cashflow!N22</f>
        <v>-13998.37202133826</v>
      </c>
      <c r="D47" s="322">
        <f>Cashflow!S22</f>
        <v>-13883.596490920536</v>
      </c>
      <c r="E47" s="322">
        <f>Cashflow!X22</f>
        <v>-18255.066659447042</v>
      </c>
      <c r="F47" s="322">
        <f>Cashflow!AC22</f>
        <v>-20166.610685703075</v>
      </c>
      <c r="G47" s="323">
        <f>Cashflow!AH22</f>
        <v>-22278.31835049748</v>
      </c>
      <c r="J47" s="70"/>
      <c r="K47" s="73"/>
      <c r="L47" s="73"/>
      <c r="M47" s="73"/>
      <c r="N47" s="73"/>
      <c r="O47" s="73"/>
    </row>
    <row r="48" spans="1:15" x14ac:dyDescent="0.2">
      <c r="B48" s="327" t="s">
        <v>29</v>
      </c>
      <c r="C48" s="336">
        <f>SUM(C45:C47)</f>
        <v>236001.62797866174</v>
      </c>
      <c r="D48" s="336">
        <f>SUM(D45:D47)</f>
        <v>2486116.4035090795</v>
      </c>
      <c r="E48" s="336">
        <f>SUM(E45:E47)</f>
        <v>-18255.066659447042</v>
      </c>
      <c r="F48" s="336">
        <f>SUM(F45:F47)</f>
        <v>-20166.610685703075</v>
      </c>
      <c r="G48" s="337">
        <f>SUM(G45:G47)</f>
        <v>-22278.31835049748</v>
      </c>
      <c r="J48" s="50"/>
      <c r="K48" s="74"/>
      <c r="L48" s="74"/>
      <c r="M48" s="74"/>
      <c r="N48" s="74"/>
      <c r="O48" s="74"/>
    </row>
    <row r="49" spans="2:17" x14ac:dyDescent="0.2">
      <c r="B49" s="327" t="s">
        <v>30</v>
      </c>
      <c r="C49" s="336">
        <f>C39-C43+C48</f>
        <v>19121.59640976676</v>
      </c>
      <c r="D49" s="336">
        <f>D39-D43+D48</f>
        <v>2149156.3038218981</v>
      </c>
      <c r="E49" s="336">
        <f>E39-E43+E48</f>
        <v>-249068.75411446241</v>
      </c>
      <c r="F49" s="336">
        <f>F39-F43+F48</f>
        <v>1809894.9418297613</v>
      </c>
      <c r="G49" s="337">
        <f>G39-G43+G48</f>
        <v>6659849.4740709569</v>
      </c>
      <c r="J49" s="70"/>
      <c r="K49" s="71"/>
      <c r="L49" s="71"/>
      <c r="M49" s="71"/>
      <c r="N49" s="71"/>
      <c r="O49" s="71"/>
    </row>
    <row r="50" spans="2:17" x14ac:dyDescent="0.2">
      <c r="B50" s="324" t="s">
        <v>31</v>
      </c>
      <c r="C50" s="339">
        <f>Cashflow!N27</f>
        <v>0</v>
      </c>
      <c r="D50" s="339">
        <f>Cashflow!O27</f>
        <v>19121.5964097668</v>
      </c>
      <c r="E50" s="339">
        <f>D51</f>
        <v>2168277.900231665</v>
      </c>
      <c r="F50" s="339">
        <f>E51</f>
        <v>1919209.1461172025</v>
      </c>
      <c r="G50" s="340">
        <f>F51</f>
        <v>3729104.0879469635</v>
      </c>
      <c r="J50" s="70"/>
      <c r="K50" s="71"/>
      <c r="L50" s="71"/>
      <c r="M50" s="71"/>
      <c r="N50" s="71"/>
      <c r="O50" s="71"/>
    </row>
    <row r="51" spans="2:17" ht="13.5" thickBot="1" x14ac:dyDescent="0.25">
      <c r="B51" s="330" t="s">
        <v>32</v>
      </c>
      <c r="C51" s="331">
        <f>SUM(C49:C50)</f>
        <v>19121.59640976676</v>
      </c>
      <c r="D51" s="331">
        <f>SUM(D49:D50)</f>
        <v>2168277.900231665</v>
      </c>
      <c r="E51" s="331">
        <f>SUM(E49:E50)</f>
        <v>1919209.1461172025</v>
      </c>
      <c r="F51" s="331">
        <f>SUM(F49:F50)</f>
        <v>3729104.0879469635</v>
      </c>
      <c r="G51" s="332">
        <f>SUM(G49:G50)</f>
        <v>10388953.562017921</v>
      </c>
      <c r="J51" s="75"/>
      <c r="K51" s="72"/>
      <c r="L51" s="72"/>
      <c r="M51" s="72"/>
      <c r="N51" s="72"/>
      <c r="O51" s="72"/>
    </row>
    <row r="52" spans="2:17" s="37" customFormat="1" ht="13.5" thickBot="1" x14ac:dyDescent="0.25">
      <c r="B52" s="341"/>
      <c r="C52" s="342">
        <f>C51-C59</f>
        <v>-1.3096723705530167E-10</v>
      </c>
      <c r="D52" s="342">
        <f>D51-D59</f>
        <v>0</v>
      </c>
      <c r="E52" s="342">
        <f>E51-E59</f>
        <v>0</v>
      </c>
      <c r="F52" s="342">
        <f>F51-F59</f>
        <v>0</v>
      </c>
      <c r="G52" s="342">
        <f>G51-G59</f>
        <v>0</v>
      </c>
      <c r="J52" s="75"/>
      <c r="K52" s="72"/>
      <c r="L52" s="72"/>
      <c r="M52" s="72"/>
      <c r="N52" s="72"/>
      <c r="O52" s="72"/>
      <c r="P52" s="23"/>
      <c r="Q52" s="23"/>
    </row>
    <row r="53" spans="2:17" x14ac:dyDescent="0.2">
      <c r="B53" s="603" t="s">
        <v>136</v>
      </c>
      <c r="C53" s="604"/>
      <c r="D53" s="604"/>
      <c r="E53" s="604"/>
      <c r="F53" s="604"/>
      <c r="G53" s="605"/>
      <c r="J53" s="50"/>
      <c r="K53" s="74"/>
      <c r="L53" s="74"/>
      <c r="M53" s="74"/>
      <c r="N53" s="74"/>
      <c r="O53" s="74"/>
    </row>
    <row r="54" spans="2:17" x14ac:dyDescent="0.2">
      <c r="B54" s="600" t="str">
        <f>B28</f>
        <v>XYZ Product, LLC</v>
      </c>
      <c r="C54" s="601"/>
      <c r="D54" s="601"/>
      <c r="E54" s="601"/>
      <c r="F54" s="601"/>
      <c r="G54" s="602"/>
      <c r="J54" s="70"/>
      <c r="K54" s="72"/>
      <c r="L54" s="72"/>
      <c r="M54" s="72"/>
      <c r="N54" s="72"/>
      <c r="O54" s="72"/>
    </row>
    <row r="55" spans="2:17" x14ac:dyDescent="0.2">
      <c r="B55" s="595" t="s">
        <v>118</v>
      </c>
      <c r="C55" s="596"/>
      <c r="D55" s="596"/>
      <c r="E55" s="596"/>
      <c r="F55" s="596"/>
      <c r="G55" s="597"/>
      <c r="J55" s="70"/>
      <c r="K55" s="72"/>
      <c r="L55" s="72"/>
      <c r="M55" s="72"/>
      <c r="N55" s="72"/>
      <c r="O55" s="72"/>
    </row>
    <row r="56" spans="2:17" ht="13.5" thickBot="1" x14ac:dyDescent="0.25">
      <c r="B56" s="301"/>
      <c r="C56" s="302" t="s">
        <v>0</v>
      </c>
      <c r="D56" s="302" t="s">
        <v>1</v>
      </c>
      <c r="E56" s="302" t="s">
        <v>2</v>
      </c>
      <c r="F56" s="302" t="s">
        <v>3</v>
      </c>
      <c r="G56" s="303" t="s">
        <v>4</v>
      </c>
      <c r="J56" s="70"/>
      <c r="K56" s="76"/>
      <c r="L56" s="77"/>
      <c r="M56" s="72"/>
      <c r="N56" s="72"/>
      <c r="O56" s="72"/>
    </row>
    <row r="57" spans="2:17" x14ac:dyDescent="0.2">
      <c r="B57" s="304" t="s">
        <v>13</v>
      </c>
      <c r="C57" s="334"/>
      <c r="D57" s="334"/>
      <c r="E57" s="334"/>
      <c r="F57" s="334"/>
      <c r="G57" s="335"/>
      <c r="J57" s="70"/>
      <c r="K57" s="78"/>
      <c r="L57" s="77"/>
      <c r="M57" s="77"/>
      <c r="N57" s="77"/>
      <c r="O57" s="77"/>
    </row>
    <row r="58" spans="2:17" x14ac:dyDescent="0.2">
      <c r="B58" s="327" t="s">
        <v>14</v>
      </c>
      <c r="C58" s="328"/>
      <c r="D58" s="328"/>
      <c r="E58" s="328"/>
      <c r="F58" s="328"/>
      <c r="G58" s="329"/>
      <c r="J58" s="50"/>
      <c r="K58" s="78"/>
      <c r="L58" s="78"/>
      <c r="M58" s="78"/>
      <c r="N58" s="78"/>
      <c r="O58" s="78"/>
    </row>
    <row r="59" spans="2:17" x14ac:dyDescent="0.2">
      <c r="B59" s="321" t="s">
        <v>294</v>
      </c>
      <c r="C59" s="322">
        <f>'balance-sht'!O7</f>
        <v>19121.596409766891</v>
      </c>
      <c r="D59" s="322">
        <f>'balance-sht'!T7</f>
        <v>2168277.900231665</v>
      </c>
      <c r="E59" s="322">
        <f>'balance-sht'!Y7</f>
        <v>1919209.1461172018</v>
      </c>
      <c r="F59" s="322">
        <f>'balance-sht'!AD7</f>
        <v>3729104.0879469635</v>
      </c>
      <c r="G59" s="323">
        <f>'balance-sht'!AI7</f>
        <v>10388953.562017921</v>
      </c>
      <c r="J59" s="50"/>
      <c r="K59" s="76"/>
      <c r="L59" s="78"/>
      <c r="M59" s="76"/>
      <c r="N59" s="76"/>
      <c r="O59" s="76"/>
    </row>
    <row r="60" spans="2:17" ht="13.5" customHeight="1" x14ac:dyDescent="0.2">
      <c r="B60" s="321" t="s">
        <v>108</v>
      </c>
      <c r="C60" s="336">
        <f>'balance-sht'!O9</f>
        <v>47105.687382493212</v>
      </c>
      <c r="D60" s="336">
        <f>'balance-sht'!T9</f>
        <v>144366.68769921947</v>
      </c>
      <c r="E60" s="336">
        <f>'balance-sht'!Y9</f>
        <v>357090.43370693288</v>
      </c>
      <c r="F60" s="336">
        <f>'balance-sht'!AD9</f>
        <v>712160.02001174714</v>
      </c>
      <c r="G60" s="337">
        <f>'balance-sht'!AI9</f>
        <v>1302657.4844188262</v>
      </c>
      <c r="J60" s="50"/>
      <c r="K60" s="49"/>
      <c r="L60" s="49"/>
      <c r="M60" s="49"/>
      <c r="N60" s="49"/>
      <c r="O60" s="49"/>
    </row>
    <row r="61" spans="2:17" ht="13.5" customHeight="1" x14ac:dyDescent="0.2">
      <c r="B61" s="321" t="s">
        <v>205</v>
      </c>
      <c r="C61" s="336">
        <f>'balance-sht'!O10</f>
        <v>85866.76306890315</v>
      </c>
      <c r="D61" s="336">
        <f>'balance-sht'!T10</f>
        <v>143477.78899009401</v>
      </c>
      <c r="E61" s="336">
        <f>'balance-sht'!Y10</f>
        <v>245637.9841218887</v>
      </c>
      <c r="F61" s="336">
        <f>'balance-sht'!AD10</f>
        <v>569721.51546821313</v>
      </c>
      <c r="G61" s="337">
        <f>'balance-sht'!AI10</f>
        <v>778673.99762388936</v>
      </c>
      <c r="J61" s="50"/>
      <c r="K61" s="49"/>
      <c r="L61" s="49"/>
      <c r="M61" s="49"/>
      <c r="N61" s="49"/>
      <c r="O61" s="49"/>
    </row>
    <row r="62" spans="2:17" x14ac:dyDescent="0.2">
      <c r="B62" s="321" t="s">
        <v>225</v>
      </c>
      <c r="C62" s="336">
        <f>'balance-sht'!O8</f>
        <v>0</v>
      </c>
      <c r="D62" s="336">
        <f>'balance-sht'!T8</f>
        <v>0</v>
      </c>
      <c r="E62" s="336">
        <f>'balance-sht'!Y8</f>
        <v>0</v>
      </c>
      <c r="F62" s="336">
        <f>'balance-sht'!AD8</f>
        <v>0</v>
      </c>
      <c r="G62" s="337">
        <f>'balance-sht'!AI8</f>
        <v>0</v>
      </c>
      <c r="J62" s="50"/>
      <c r="K62" s="74"/>
      <c r="L62" s="74"/>
      <c r="M62" s="74"/>
      <c r="N62" s="74"/>
      <c r="O62" s="74"/>
    </row>
    <row r="63" spans="2:17" x14ac:dyDescent="0.2">
      <c r="B63" s="327" t="s">
        <v>222</v>
      </c>
      <c r="C63" s="343">
        <f>SUM(C59:C62)</f>
        <v>152094.04686116325</v>
      </c>
      <c r="D63" s="343">
        <f>SUM(D59:D62)</f>
        <v>2456122.3769209785</v>
      </c>
      <c r="E63" s="343">
        <f>SUM(E59:E62)</f>
        <v>2521937.5639460236</v>
      </c>
      <c r="F63" s="343">
        <f>SUM(F59:F62)</f>
        <v>5010985.6234269235</v>
      </c>
      <c r="G63" s="344">
        <f>SUM(G59:G62)</f>
        <v>12470285.044060636</v>
      </c>
    </row>
    <row r="64" spans="2:17" x14ac:dyDescent="0.2">
      <c r="B64" s="327" t="s">
        <v>119</v>
      </c>
      <c r="C64" s="343">
        <f>'balance-sht'!O19</f>
        <v>3333.333333333333</v>
      </c>
      <c r="D64" s="343">
        <f>'balance-sht'!T19</f>
        <v>68611.111111111109</v>
      </c>
      <c r="E64" s="343">
        <f>'balance-sht'!Y19</f>
        <v>60277.777777777781</v>
      </c>
      <c r="F64" s="343">
        <f>'balance-sht'!AD19</f>
        <v>50277.777777777781</v>
      </c>
      <c r="G64" s="344">
        <f>'balance-sht'!AI19</f>
        <v>40277.777777777781</v>
      </c>
    </row>
    <row r="65" spans="2:7" x14ac:dyDescent="0.2">
      <c r="B65" s="345" t="s">
        <v>15</v>
      </c>
      <c r="C65" s="346">
        <f>C64+C63</f>
        <v>155427.3801944966</v>
      </c>
      <c r="D65" s="346">
        <f>D64+D63</f>
        <v>2524733.4880320895</v>
      </c>
      <c r="E65" s="346">
        <f>E64+E63</f>
        <v>2582215.3417238016</v>
      </c>
      <c r="F65" s="346">
        <f>F64+F63</f>
        <v>5061263.4012047015</v>
      </c>
      <c r="G65" s="347">
        <f>G64+G63</f>
        <v>12510562.821838414</v>
      </c>
    </row>
    <row r="66" spans="2:7" ht="13.5" customHeight="1" x14ac:dyDescent="0.2">
      <c r="B66" s="327" t="s">
        <v>175</v>
      </c>
      <c r="C66" s="328"/>
      <c r="D66" s="328"/>
      <c r="E66" s="328"/>
      <c r="F66" s="328"/>
      <c r="G66" s="329"/>
    </row>
    <row r="67" spans="2:7" ht="13.5" customHeight="1" x14ac:dyDescent="0.2">
      <c r="B67" s="327"/>
      <c r="C67" s="328"/>
      <c r="D67" s="328"/>
      <c r="E67" s="328"/>
      <c r="F67" s="328"/>
      <c r="G67" s="329"/>
    </row>
    <row r="68" spans="2:7" x14ac:dyDescent="0.2">
      <c r="B68" s="327" t="s">
        <v>16</v>
      </c>
      <c r="C68" s="328"/>
      <c r="D68" s="328"/>
      <c r="E68" s="328"/>
      <c r="F68" s="328"/>
      <c r="G68" s="329"/>
    </row>
    <row r="69" spans="2:7" x14ac:dyDescent="0.2">
      <c r="B69" s="321" t="s">
        <v>23</v>
      </c>
      <c r="C69" s="336">
        <f>'balance-sht'!O25</f>
        <v>23216.362001780057</v>
      </c>
      <c r="D69" s="336">
        <f>'balance-sht'!T25</f>
        <v>12149.395195915167</v>
      </c>
      <c r="E69" s="336">
        <f>'balance-sht'!Y25</f>
        <v>92603.924035842545</v>
      </c>
      <c r="F69" s="336">
        <f>'balance-sht'!AD25</f>
        <v>125049.06067579126</v>
      </c>
      <c r="G69" s="337">
        <f>'balance-sht'!AI25</f>
        <v>166164.64978511329</v>
      </c>
    </row>
    <row r="70" spans="2:7" x14ac:dyDescent="0.2">
      <c r="B70" s="321" t="s">
        <v>116</v>
      </c>
      <c r="C70" s="336">
        <f>'balance-sht'!O26</f>
        <v>6032.4999999999991</v>
      </c>
      <c r="D70" s="336">
        <f>'balance-sht'!T26</f>
        <v>43743.700000000019</v>
      </c>
      <c r="E70" s="336">
        <f>'balance-sht'!Y26</f>
        <v>53579.358749999999</v>
      </c>
      <c r="F70" s="336">
        <f>'balance-sht'!AD26</f>
        <v>60619.539187500006</v>
      </c>
      <c r="G70" s="337">
        <f>'balance-sht'!AI26</f>
        <v>62591.563021875001</v>
      </c>
    </row>
    <row r="71" spans="2:7" x14ac:dyDescent="0.2">
      <c r="B71" s="321" t="s">
        <v>223</v>
      </c>
      <c r="C71" s="336">
        <f>'balance-sht'!O27</f>
        <v>0</v>
      </c>
      <c r="D71" s="336">
        <f>'balance-sht'!T27</f>
        <v>0</v>
      </c>
      <c r="E71" s="336">
        <f>'balance-sht'!Y27</f>
        <v>0</v>
      </c>
      <c r="F71" s="336">
        <f>'balance-sht'!AD27</f>
        <v>0</v>
      </c>
      <c r="G71" s="337">
        <f>'balance-sht'!AI27</f>
        <v>0</v>
      </c>
    </row>
    <row r="72" spans="2:7" x14ac:dyDescent="0.2">
      <c r="B72" s="327" t="s">
        <v>17</v>
      </c>
      <c r="C72" s="343">
        <f>SUM(C69:C71)</f>
        <v>29248.862001780057</v>
      </c>
      <c r="D72" s="343">
        <f>SUM(D69:D71)</f>
        <v>55893.095195915186</v>
      </c>
      <c r="E72" s="343">
        <f>SUM(E69:E71)</f>
        <v>146183.28278584254</v>
      </c>
      <c r="F72" s="343">
        <f>SUM(F69:F71)</f>
        <v>185668.59986329125</v>
      </c>
      <c r="G72" s="344">
        <f>SUM(G69:G71)</f>
        <v>228756.21280698827</v>
      </c>
    </row>
    <row r="73" spans="2:7" x14ac:dyDescent="0.2">
      <c r="B73" s="327"/>
      <c r="C73" s="343"/>
      <c r="D73" s="343"/>
      <c r="E73" s="343"/>
      <c r="F73" s="343"/>
      <c r="G73" s="344"/>
    </row>
    <row r="74" spans="2:7" x14ac:dyDescent="0.2">
      <c r="B74" s="327" t="str">
        <f>'balance-sht'!A31</f>
        <v>Long-term Liabilities</v>
      </c>
      <c r="C74" s="343"/>
      <c r="D74" s="343"/>
      <c r="E74" s="343"/>
      <c r="F74" s="343"/>
      <c r="G74" s="344"/>
    </row>
    <row r="75" spans="2:7" x14ac:dyDescent="0.2">
      <c r="B75" s="321" t="str">
        <f>'balance-sht'!A32</f>
        <v>Long-terrm debt (1)</v>
      </c>
      <c r="C75" s="336">
        <f>'balance-sht'!N32</f>
        <v>236001.62797866185</v>
      </c>
      <c r="D75" s="336">
        <f>'balance-sht'!T32</f>
        <v>217723.25650030977</v>
      </c>
      <c r="E75" s="336">
        <f>'balance-sht'!Y32</f>
        <v>199007.99947121448</v>
      </c>
      <c r="F75" s="336">
        <f>'balance-sht'!AD32</f>
        <v>178333.01047065033</v>
      </c>
      <c r="G75" s="337">
        <f>'balance-sht'!AI32</f>
        <v>155493.07995252206</v>
      </c>
    </row>
    <row r="76" spans="2:7" x14ac:dyDescent="0.2">
      <c r="B76" s="321" t="str">
        <f>'balance-sht'!A34</f>
        <v>Total long-term liabilities</v>
      </c>
      <c r="C76" s="336">
        <f>C75</f>
        <v>236001.62797866185</v>
      </c>
      <c r="D76" s="336">
        <f>SUM(D74:D75)</f>
        <v>217723.25650030977</v>
      </c>
      <c r="E76" s="336">
        <f>SUM(E74:E75)</f>
        <v>199007.99947121448</v>
      </c>
      <c r="F76" s="336">
        <f>SUM(F74:F75)</f>
        <v>178333.01047065033</v>
      </c>
      <c r="G76" s="337">
        <f>SUM(G74:G75)</f>
        <v>155493.07995252206</v>
      </c>
    </row>
    <row r="77" spans="2:7" x14ac:dyDescent="0.2">
      <c r="B77" s="345" t="s">
        <v>194</v>
      </c>
      <c r="C77" s="346">
        <f>C76+C72</f>
        <v>265250.48998044193</v>
      </c>
      <c r="D77" s="346">
        <f>D76+D72</f>
        <v>273616.35169622494</v>
      </c>
      <c r="E77" s="346">
        <f>E76+E72</f>
        <v>345191.28225705703</v>
      </c>
      <c r="F77" s="346">
        <f>F76+F72</f>
        <v>364001.61033394159</v>
      </c>
      <c r="G77" s="347">
        <f>G76+G72</f>
        <v>384249.29275951034</v>
      </c>
    </row>
    <row r="78" spans="2:7" x14ac:dyDescent="0.2">
      <c r="B78" s="327" t="s">
        <v>79</v>
      </c>
      <c r="C78" s="328"/>
      <c r="D78" s="328"/>
      <c r="E78" s="328"/>
      <c r="F78" s="328"/>
      <c r="G78" s="329"/>
    </row>
    <row r="79" spans="2:7" x14ac:dyDescent="0.2">
      <c r="B79" s="321" t="s">
        <v>227</v>
      </c>
      <c r="C79" s="336">
        <f>'balance-sht'!O39</f>
        <v>0</v>
      </c>
      <c r="D79" s="336">
        <f>'balance-sht'!T39</f>
        <v>2500000</v>
      </c>
      <c r="E79" s="336">
        <f>'balance-sht'!Y39</f>
        <v>2500000</v>
      </c>
      <c r="F79" s="336">
        <f>'balance-sht'!AD39</f>
        <v>2500000</v>
      </c>
      <c r="G79" s="337">
        <f>'balance-sht'!AI39</f>
        <v>2500000</v>
      </c>
    </row>
    <row r="80" spans="2:7" x14ac:dyDescent="0.2">
      <c r="B80" s="321" t="s">
        <v>228</v>
      </c>
      <c r="C80" s="336">
        <f>'balance-sht'!O40</f>
        <v>-109823.10978594534</v>
      </c>
      <c r="D80" s="336">
        <f>'balance-sht'!T40</f>
        <v>-253277.63865156716</v>
      </c>
      <c r="E80" s="336">
        <f>'balance-sht'!Y40</f>
        <v>-267830.90589033515</v>
      </c>
      <c r="F80" s="336">
        <f>'balance-sht'!AD40</f>
        <v>2191898.4471988189</v>
      </c>
      <c r="G80" s="337">
        <f>'balance-sht'!AI40</f>
        <v>9620388.5732393321</v>
      </c>
    </row>
    <row r="81" spans="2:7" x14ac:dyDescent="0.2">
      <c r="B81" s="324" t="s">
        <v>174</v>
      </c>
      <c r="C81" s="339">
        <f>SUM(C79:C80)</f>
        <v>-109823.10978594534</v>
      </c>
      <c r="D81" s="339">
        <f>SUM(D79:D80)</f>
        <v>2246722.361348433</v>
      </c>
      <c r="E81" s="339">
        <f>SUM(E79:E80)</f>
        <v>2232169.0941096647</v>
      </c>
      <c r="F81" s="339">
        <f>SUM(F79:F80)</f>
        <v>4691898.4471988194</v>
      </c>
      <c r="G81" s="340">
        <f>SUM(G79:G80)</f>
        <v>12120388.573239332</v>
      </c>
    </row>
    <row r="82" spans="2:7" ht="13.5" thickBot="1" x14ac:dyDescent="0.25">
      <c r="B82" s="348" t="s">
        <v>229</v>
      </c>
      <c r="C82" s="349">
        <f>C81+C77</f>
        <v>155427.3801944966</v>
      </c>
      <c r="D82" s="349">
        <f>D81+D77</f>
        <v>2520338.7130446578</v>
      </c>
      <c r="E82" s="349">
        <f>E81+E77</f>
        <v>2577360.3763667215</v>
      </c>
      <c r="F82" s="349">
        <f>F81+F77</f>
        <v>5055900.0575327612</v>
      </c>
      <c r="G82" s="350">
        <f>G81+G77</f>
        <v>12504637.865998842</v>
      </c>
    </row>
    <row r="83" spans="2:7" ht="16.5" customHeight="1" thickBot="1" x14ac:dyDescent="0.25">
      <c r="B83" s="195"/>
      <c r="C83" s="195"/>
      <c r="D83" s="195"/>
      <c r="E83" s="195"/>
      <c r="F83" s="195"/>
      <c r="G83" s="195"/>
    </row>
    <row r="84" spans="2:7" x14ac:dyDescent="0.2">
      <c r="B84" s="598" t="s">
        <v>157</v>
      </c>
      <c r="C84" s="599"/>
      <c r="D84" s="195"/>
      <c r="E84" s="195"/>
      <c r="F84" s="195"/>
      <c r="G84" s="195"/>
    </row>
    <row r="85" spans="2:7" x14ac:dyDescent="0.2">
      <c r="B85" s="609" t="s">
        <v>332</v>
      </c>
      <c r="C85" s="610"/>
      <c r="D85" s="195"/>
      <c r="E85" s="195"/>
      <c r="F85" s="195"/>
      <c r="G85" s="195"/>
    </row>
    <row r="86" spans="2:7" x14ac:dyDescent="0.2">
      <c r="B86" s="609" t="s">
        <v>262</v>
      </c>
      <c r="C86" s="610"/>
      <c r="D86" s="195"/>
      <c r="E86" s="195"/>
      <c r="F86" s="195"/>
      <c r="G86" s="195"/>
    </row>
    <row r="87" spans="2:7" x14ac:dyDescent="0.2">
      <c r="B87" s="351" t="s">
        <v>300</v>
      </c>
      <c r="C87" s="352"/>
      <c r="D87" s="195"/>
      <c r="E87" s="195"/>
      <c r="F87" s="195"/>
      <c r="G87" s="195"/>
    </row>
    <row r="88" spans="2:7" x14ac:dyDescent="0.2">
      <c r="B88" s="353" t="s">
        <v>245</v>
      </c>
      <c r="C88" s="354">
        <v>5000</v>
      </c>
      <c r="D88" s="195"/>
      <c r="E88" s="195"/>
      <c r="F88" s="195"/>
      <c r="G88" s="195"/>
    </row>
    <row r="89" spans="2:7" x14ac:dyDescent="0.2">
      <c r="B89" s="351" t="s">
        <v>216</v>
      </c>
      <c r="C89" s="355">
        <f>SUM(C88:C88)</f>
        <v>5000</v>
      </c>
      <c r="D89" s="195"/>
      <c r="E89" s="195"/>
      <c r="F89" s="195"/>
      <c r="G89" s="195"/>
    </row>
    <row r="90" spans="2:7" x14ac:dyDescent="0.2">
      <c r="B90" s="351" t="s">
        <v>215</v>
      </c>
      <c r="C90" s="356"/>
      <c r="D90" s="195"/>
      <c r="E90" s="195"/>
      <c r="F90" s="195"/>
      <c r="G90" s="195"/>
    </row>
    <row r="91" spans="2:7" x14ac:dyDescent="0.2">
      <c r="B91" s="353" t="s">
        <v>261</v>
      </c>
      <c r="C91" s="354">
        <v>100000</v>
      </c>
      <c r="D91" s="195"/>
      <c r="E91" s="195"/>
      <c r="F91" s="195"/>
      <c r="G91" s="195"/>
    </row>
    <row r="92" spans="2:7" x14ac:dyDescent="0.2">
      <c r="B92" s="353" t="s">
        <v>161</v>
      </c>
      <c r="C92" s="354">
        <v>80000</v>
      </c>
      <c r="D92" s="195"/>
      <c r="E92" s="195"/>
      <c r="F92" s="195"/>
      <c r="G92" s="195"/>
    </row>
    <row r="93" spans="2:7" x14ac:dyDescent="0.2">
      <c r="B93" s="353" t="s">
        <v>205</v>
      </c>
      <c r="C93" s="354">
        <v>65000</v>
      </c>
      <c r="D93" s="195"/>
      <c r="E93" s="195"/>
      <c r="F93" s="195"/>
      <c r="G93" s="195"/>
    </row>
    <row r="94" spans="2:7" x14ac:dyDescent="0.2">
      <c r="B94" s="351" t="s">
        <v>214</v>
      </c>
      <c r="C94" s="355">
        <f>SUM(C91:C93)</f>
        <v>245000</v>
      </c>
      <c r="D94" s="195"/>
      <c r="E94" s="195"/>
      <c r="F94" s="195"/>
      <c r="G94" s="195"/>
    </row>
    <row r="95" spans="2:7" ht="13.5" thickBot="1" x14ac:dyDescent="0.25">
      <c r="B95" s="357" t="s">
        <v>144</v>
      </c>
      <c r="C95" s="358">
        <f>C94+C89</f>
        <v>250000</v>
      </c>
      <c r="D95" s="195"/>
      <c r="E95" s="195"/>
      <c r="F95" s="195"/>
      <c r="G95" s="195"/>
    </row>
    <row r="96" spans="2:7" ht="13.5" thickBot="1" x14ac:dyDescent="0.25">
      <c r="B96" s="359"/>
      <c r="C96" s="360"/>
      <c r="D96" s="195"/>
      <c r="E96" s="195"/>
      <c r="F96" s="195"/>
      <c r="G96" s="195"/>
    </row>
    <row r="97" spans="2:7" x14ac:dyDescent="0.2">
      <c r="B97" s="598" t="s">
        <v>159</v>
      </c>
      <c r="C97" s="599"/>
      <c r="D97" s="195"/>
      <c r="E97" s="195"/>
      <c r="F97" s="195"/>
      <c r="G97" s="195"/>
    </row>
    <row r="98" spans="2:7" x14ac:dyDescent="0.2">
      <c r="B98" s="609" t="str">
        <f>B85</f>
        <v>XYZ Product, LLC</v>
      </c>
      <c r="C98" s="610"/>
      <c r="D98" s="195"/>
      <c r="E98" s="195"/>
      <c r="F98" s="195"/>
      <c r="G98" s="195"/>
    </row>
    <row r="99" spans="2:7" x14ac:dyDescent="0.2">
      <c r="B99" s="609" t="s">
        <v>263</v>
      </c>
      <c r="C99" s="610"/>
      <c r="D99" s="195"/>
      <c r="E99" s="195"/>
      <c r="F99" s="195"/>
      <c r="G99" s="195"/>
    </row>
    <row r="100" spans="2:7" x14ac:dyDescent="0.2">
      <c r="B100" s="351" t="s">
        <v>271</v>
      </c>
      <c r="C100" s="352"/>
      <c r="D100" s="195"/>
      <c r="E100" s="195"/>
      <c r="F100" s="195"/>
      <c r="G100" s="195"/>
    </row>
    <row r="101" spans="2:7" x14ac:dyDescent="0.2">
      <c r="B101" s="353" t="s">
        <v>319</v>
      </c>
      <c r="C101" s="354">
        <v>70000</v>
      </c>
      <c r="D101" s="195"/>
      <c r="E101" s="195"/>
      <c r="F101" s="195"/>
      <c r="G101" s="195"/>
    </row>
    <row r="102" spans="2:7" x14ac:dyDescent="0.2">
      <c r="B102" s="353" t="s">
        <v>325</v>
      </c>
      <c r="C102" s="354">
        <v>17500</v>
      </c>
      <c r="D102" s="195"/>
      <c r="E102" s="195"/>
      <c r="F102" s="195"/>
      <c r="G102" s="195"/>
    </row>
    <row r="103" spans="2:7" x14ac:dyDescent="0.2">
      <c r="B103" s="353" t="str">
        <f>'balance-sht'!A16</f>
        <v>Computer hardware &amp; software</v>
      </c>
      <c r="C103" s="354">
        <v>10000</v>
      </c>
      <c r="D103" s="195"/>
      <c r="E103" s="195"/>
      <c r="F103" s="195"/>
      <c r="G103" s="195"/>
    </row>
    <row r="104" spans="2:7" x14ac:dyDescent="0.2">
      <c r="B104" s="351" t="s">
        <v>216</v>
      </c>
      <c r="C104" s="356">
        <f>SUM(C101:C103)</f>
        <v>97500</v>
      </c>
      <c r="D104" s="195"/>
      <c r="E104" s="195"/>
      <c r="F104" s="195"/>
      <c r="G104" s="195"/>
    </row>
    <row r="105" spans="2:7" x14ac:dyDescent="0.2">
      <c r="B105" s="351" t="s">
        <v>215</v>
      </c>
      <c r="C105" s="356"/>
      <c r="D105" s="195"/>
      <c r="E105" s="195"/>
      <c r="F105" s="195"/>
      <c r="G105" s="195"/>
    </row>
    <row r="106" spans="2:7" x14ac:dyDescent="0.2">
      <c r="B106" s="353" t="s">
        <v>261</v>
      </c>
      <c r="C106" s="354">
        <v>950000</v>
      </c>
      <c r="D106" s="195"/>
      <c r="E106" s="195"/>
      <c r="F106" s="195"/>
      <c r="G106" s="195"/>
    </row>
    <row r="107" spans="2:7" x14ac:dyDescent="0.2">
      <c r="B107" s="353" t="s">
        <v>161</v>
      </c>
      <c r="C107" s="354">
        <v>1152500</v>
      </c>
      <c r="D107" s="195"/>
      <c r="E107" s="195"/>
      <c r="F107" s="195"/>
      <c r="G107" s="195"/>
    </row>
    <row r="108" spans="2:7" x14ac:dyDescent="0.2">
      <c r="B108" s="353" t="s">
        <v>205</v>
      </c>
      <c r="C108" s="354">
        <v>300000</v>
      </c>
      <c r="D108" s="195"/>
      <c r="E108" s="195"/>
      <c r="F108" s="195"/>
      <c r="G108" s="195"/>
    </row>
    <row r="109" spans="2:7" x14ac:dyDescent="0.2">
      <c r="B109" s="351" t="s">
        <v>214</v>
      </c>
      <c r="C109" s="355">
        <f>SUM(C106:C108)</f>
        <v>2402500</v>
      </c>
      <c r="D109" s="195"/>
      <c r="E109" s="195"/>
      <c r="F109" s="195"/>
      <c r="G109" s="195"/>
    </row>
    <row r="110" spans="2:7" ht="13.5" thickBot="1" x14ac:dyDescent="0.25">
      <c r="B110" s="357" t="s">
        <v>144</v>
      </c>
      <c r="C110" s="358">
        <f>C104+C109</f>
        <v>2500000</v>
      </c>
      <c r="D110" s="195"/>
      <c r="E110" s="195"/>
      <c r="F110" s="195"/>
      <c r="G110" s="195"/>
    </row>
    <row r="111" spans="2:7" ht="13.5" thickBot="1" x14ac:dyDescent="0.25">
      <c r="B111" s="195"/>
      <c r="C111" s="195"/>
      <c r="D111" s="195"/>
      <c r="E111" s="195"/>
      <c r="F111" s="195"/>
      <c r="G111" s="195"/>
    </row>
    <row r="112" spans="2:7" ht="15.75" customHeight="1" x14ac:dyDescent="0.2">
      <c r="B112" s="603" t="s">
        <v>137</v>
      </c>
      <c r="C112" s="604"/>
      <c r="D112" s="604"/>
      <c r="E112" s="604"/>
      <c r="F112" s="604"/>
      <c r="G112" s="605"/>
    </row>
    <row r="113" spans="2:7" ht="15.75" customHeight="1" x14ac:dyDescent="0.2">
      <c r="B113" s="600" t="str">
        <f>B85</f>
        <v>XYZ Product, LLC</v>
      </c>
      <c r="C113" s="601"/>
      <c r="D113" s="601"/>
      <c r="E113" s="601"/>
      <c r="F113" s="601"/>
      <c r="G113" s="602"/>
    </row>
    <row r="114" spans="2:7" ht="15.75" customHeight="1" thickBot="1" x14ac:dyDescent="0.25">
      <c r="B114" s="606" t="s">
        <v>217</v>
      </c>
      <c r="C114" s="607"/>
      <c r="D114" s="607"/>
      <c r="E114" s="607"/>
      <c r="F114" s="607"/>
      <c r="G114" s="608"/>
    </row>
    <row r="115" spans="2:7" ht="15.75" customHeight="1" x14ac:dyDescent="0.2">
      <c r="B115" s="361"/>
      <c r="C115" s="361" t="s">
        <v>0</v>
      </c>
      <c r="D115" s="361" t="s">
        <v>1</v>
      </c>
      <c r="E115" s="361" t="s">
        <v>2</v>
      </c>
      <c r="F115" s="361" t="s">
        <v>3</v>
      </c>
      <c r="G115" s="361" t="s">
        <v>4</v>
      </c>
    </row>
    <row r="116" spans="2:7" x14ac:dyDescent="0.2">
      <c r="B116" s="362" t="s">
        <v>191</v>
      </c>
      <c r="C116" s="363"/>
      <c r="D116" s="363"/>
      <c r="E116" s="363"/>
      <c r="F116" s="363"/>
      <c r="G116" s="364"/>
    </row>
    <row r="117" spans="2:7" x14ac:dyDescent="0.2">
      <c r="B117" s="365" t="str">
        <f>Earnings!A4</f>
        <v>E-Commerce revenues</v>
      </c>
      <c r="C117" s="366">
        <f>Earnings!N4</f>
        <v>171074.27013768008</v>
      </c>
      <c r="D117" s="366">
        <f>Earnings!S4</f>
        <v>453001.11732536415</v>
      </c>
      <c r="E117" s="366">
        <f>Earnings!X4</f>
        <v>1031484.3820335243</v>
      </c>
      <c r="F117" s="366">
        <f>Earnings!AC4</f>
        <v>2348691.845753001</v>
      </c>
      <c r="G117" s="367">
        <f>Earnings!AH4</f>
        <v>5347975.6769864038</v>
      </c>
    </row>
    <row r="118" spans="2:7" x14ac:dyDescent="0.2">
      <c r="B118" s="365" t="str">
        <f>Earnings!A5</f>
        <v>E-Tailer revenues</v>
      </c>
      <c r="C118" s="366">
        <f>Earnings!N5</f>
        <v>89993.470753100162</v>
      </c>
      <c r="D118" s="366">
        <f>Earnings!S5</f>
        <v>256027.5948775296</v>
      </c>
      <c r="E118" s="366">
        <f>Earnings!X5</f>
        <v>475152.21937058872</v>
      </c>
      <c r="F118" s="366">
        <f>Earnings!AC5</f>
        <v>775231.11229753227</v>
      </c>
      <c r="G118" s="367">
        <f>Earnings!AH5</f>
        <v>1109287.8142287852</v>
      </c>
    </row>
    <row r="119" spans="2:7" x14ac:dyDescent="0.2">
      <c r="B119" s="365" t="str">
        <f>Earnings!A6</f>
        <v>Drug store revenues</v>
      </c>
      <c r="C119" s="366">
        <f>Earnings!N6</f>
        <v>45988.098761646012</v>
      </c>
      <c r="D119" s="366">
        <f>Earnings!S6</f>
        <v>228211.93347452849</v>
      </c>
      <c r="E119" s="366">
        <f>Earnings!X6</f>
        <v>686236.76012440585</v>
      </c>
      <c r="F119" s="366">
        <f>Earnings!AC6</f>
        <v>1659313.2303920372</v>
      </c>
      <c r="G119" s="367">
        <f>Earnings!AH6</f>
        <v>3930320.1768009793</v>
      </c>
    </row>
    <row r="120" spans="2:7" x14ac:dyDescent="0.2">
      <c r="B120" s="365" t="str">
        <f>Earnings!A7</f>
        <v>Mass market retailer revenues</v>
      </c>
      <c r="C120" s="366">
        <f>Earnings!N7</f>
        <v>106319.72528304449</v>
      </c>
      <c r="D120" s="366">
        <f>Earnings!S7</f>
        <v>446773.8218355758</v>
      </c>
      <c r="E120" s="366">
        <f>Earnings!X7</f>
        <v>1178564.6145596486</v>
      </c>
      <c r="F120" s="366">
        <f>Earnings!AC7</f>
        <v>2505019.2674572761</v>
      </c>
      <c r="G120" s="367">
        <f>Earnings!AH7</f>
        <v>5064894.2191319438</v>
      </c>
    </row>
    <row r="121" spans="2:7" x14ac:dyDescent="0.2">
      <c r="B121" s="365" t="str">
        <f>Earnings!A8</f>
        <v>Convenience store revenues</v>
      </c>
      <c r="C121" s="366">
        <f>Earnings!N8</f>
        <v>44215.399457208172</v>
      </c>
      <c r="D121" s="366">
        <f>Earnings!S8</f>
        <v>252424.23958764848</v>
      </c>
      <c r="E121" s="366">
        <f>Earnings!X8</f>
        <v>812659.72551654396</v>
      </c>
      <c r="F121" s="366">
        <f>Earnings!AC8</f>
        <v>1619051.6264554863</v>
      </c>
      <c r="G121" s="367">
        <f>Earnings!AH8</f>
        <v>2483591.7341566291</v>
      </c>
    </row>
    <row r="122" spans="2:7" x14ac:dyDescent="0.2">
      <c r="B122" s="365" t="str">
        <f>Earnings!A9</f>
        <v>Supermarket &amp; grocery store revenues</v>
      </c>
      <c r="C122" s="366">
        <f>Earnings!N9</f>
        <v>125082.02974475821</v>
      </c>
      <c r="D122" s="366">
        <f>Earnings!S9</f>
        <v>553620.29092707811</v>
      </c>
      <c r="E122" s="366">
        <f>Earnings!X9</f>
        <v>1404207.3321728925</v>
      </c>
      <c r="F122" s="366">
        <f>Earnings!AC9</f>
        <v>2755196.7508157236</v>
      </c>
      <c r="G122" s="367">
        <f>Earnings!AH9</f>
        <v>4023221.8514912697</v>
      </c>
    </row>
    <row r="123" spans="2:7" x14ac:dyDescent="0.2">
      <c r="B123" s="368" t="s">
        <v>182</v>
      </c>
      <c r="C123" s="369">
        <f>SUM(C118:C122)</f>
        <v>411598.72399975703</v>
      </c>
      <c r="D123" s="369">
        <f>SUM(D118:D122)</f>
        <v>1737057.8807023605</v>
      </c>
      <c r="E123" s="369">
        <f>SUM(E118:E122)</f>
        <v>4556820.6517440788</v>
      </c>
      <c r="F123" s="369">
        <f>SUM(F118:F122)</f>
        <v>9313811.9874180555</v>
      </c>
      <c r="G123" s="370">
        <f>SUM(G118:G122)</f>
        <v>16611315.795809608</v>
      </c>
    </row>
    <row r="124" spans="2:7" x14ac:dyDescent="0.2">
      <c r="B124" s="371" t="s">
        <v>213</v>
      </c>
      <c r="C124" s="372"/>
      <c r="D124" s="372"/>
      <c r="E124" s="372"/>
      <c r="F124" s="372"/>
      <c r="G124" s="373"/>
    </row>
    <row r="125" spans="2:7" x14ac:dyDescent="0.2">
      <c r="B125" s="365" t="str">
        <f>SalesForecast!B181</f>
        <v>Cost of goods sold - wholesale</v>
      </c>
      <c r="C125" s="366">
        <f>Earnings!N12</f>
        <v>144722.36396099563</v>
      </c>
      <c r="D125" s="366">
        <f>Earnings!S12</f>
        <v>666463.62862117391</v>
      </c>
      <c r="E125" s="366">
        <f>Earnings!X12</f>
        <v>1836750.7945680711</v>
      </c>
      <c r="F125" s="366">
        <f>Earnings!AC12</f>
        <v>3842361.3938042354</v>
      </c>
      <c r="G125" s="367">
        <f>Earnings!AH12</f>
        <v>6975912.5917113703</v>
      </c>
    </row>
    <row r="126" spans="2:7" x14ac:dyDescent="0.2">
      <c r="B126" s="365" t="str">
        <f>SalesForecast!B182</f>
        <v>Cost of goods sold - e-commerce</v>
      </c>
      <c r="C126" s="366">
        <f>Earnings!N13</f>
        <v>42768.567534420021</v>
      </c>
      <c r="D126" s="366">
        <f>Earnings!S13</f>
        <v>113250.27933134104</v>
      </c>
      <c r="E126" s="366">
        <f>Earnings!X13</f>
        <v>257871.09550838108</v>
      </c>
      <c r="F126" s="366">
        <f>Earnings!AC13</f>
        <v>587172.96143825026</v>
      </c>
      <c r="G126" s="367">
        <f>Earnings!AH13</f>
        <v>1336993.9192466009</v>
      </c>
    </row>
    <row r="127" spans="2:7" x14ac:dyDescent="0.2">
      <c r="B127" s="365" t="str">
        <f>SalesForecast!B183</f>
        <v>Cost of goods sold - e-tailer</v>
      </c>
      <c r="C127" s="366">
        <f>Earnings!N14</f>
        <v>23821.801081702986</v>
      </c>
      <c r="D127" s="366">
        <f>Earnings!S14</f>
        <v>67772.010408757837</v>
      </c>
      <c r="E127" s="366">
        <f>Earnings!X14</f>
        <v>125775.58748044996</v>
      </c>
      <c r="F127" s="366">
        <f>Earnings!AC14</f>
        <v>205208.2356081703</v>
      </c>
      <c r="G127" s="367">
        <f>Earnings!AH14</f>
        <v>293635.00964879605</v>
      </c>
    </row>
    <row r="128" spans="2:7" x14ac:dyDescent="0.2">
      <c r="B128" s="365" t="str">
        <f>SalesForecast!B184</f>
        <v>Cost of distribution - wholesale</v>
      </c>
      <c r="C128" s="366">
        <f>Earnings!N15</f>
        <v>24120.393993499267</v>
      </c>
      <c r="D128" s="366">
        <f>Earnings!S15</f>
        <v>103672.12000773817</v>
      </c>
      <c r="E128" s="366">
        <f>Earnings!X15</f>
        <v>265308.4481042769</v>
      </c>
      <c r="F128" s="366">
        <f>Earnings!AC15</f>
        <v>512314.85250723141</v>
      </c>
      <c r="G128" s="367">
        <f>Earnings!AH15</f>
        <v>852611.53898694529</v>
      </c>
    </row>
    <row r="129" spans="2:7" x14ac:dyDescent="0.2">
      <c r="B129" s="365" t="str">
        <f>SalesForecast!B185</f>
        <v>Cost of packaging</v>
      </c>
      <c r="C129" s="366">
        <f>Earnings!N16</f>
        <v>17480.189824123114</v>
      </c>
      <c r="D129" s="366">
        <f>Earnings!S16</f>
        <v>65701.769940831728</v>
      </c>
      <c r="E129" s="366">
        <f>Earnings!X16</f>
        <v>167649.15101332811</v>
      </c>
      <c r="F129" s="366">
        <f>Earnings!AC16</f>
        <v>349875.11499513168</v>
      </c>
      <c r="G129" s="367">
        <f>Earnings!AH16</f>
        <v>658778.74418388028</v>
      </c>
    </row>
    <row r="130" spans="2:7" x14ac:dyDescent="0.2">
      <c r="B130" s="365" t="str">
        <f>SalesForecast!B186</f>
        <v>Cost of co-packer</v>
      </c>
      <c r="C130" s="366">
        <f>Earnings!N17</f>
        <v>17480.189824123114</v>
      </c>
      <c r="D130" s="366">
        <f>Earnings!S17</f>
        <v>0</v>
      </c>
      <c r="E130" s="366">
        <f>Earnings!X17</f>
        <v>0</v>
      </c>
      <c r="F130" s="366">
        <f>Earnings!AC17</f>
        <v>0</v>
      </c>
      <c r="G130" s="367">
        <f>Earnings!AH17</f>
        <v>0</v>
      </c>
    </row>
    <row r="131" spans="2:7" x14ac:dyDescent="0.2">
      <c r="B131" s="374" t="str">
        <f>SalesForecast!B187</f>
        <v>Total cost of sales</v>
      </c>
      <c r="C131" s="369">
        <f>SUM(C125:C130)</f>
        <v>270393.50621886412</v>
      </c>
      <c r="D131" s="369">
        <f>SUM(D125:D130)</f>
        <v>1016859.8083098426</v>
      </c>
      <c r="E131" s="369">
        <f>SUM(E125:E130)</f>
        <v>2653355.076674507</v>
      </c>
      <c r="F131" s="369">
        <f>SUM(F125:F130)</f>
        <v>5496932.5583530189</v>
      </c>
      <c r="G131" s="369">
        <f>SUM(G125:G130)</f>
        <v>10117931.803777594</v>
      </c>
    </row>
    <row r="132" spans="2:7" x14ac:dyDescent="0.2">
      <c r="B132" s="375"/>
      <c r="C132" s="372"/>
      <c r="D132" s="372"/>
      <c r="E132" s="372"/>
      <c r="F132" s="372"/>
      <c r="G132" s="373"/>
    </row>
    <row r="133" spans="2:7" ht="13.5" thickBot="1" x14ac:dyDescent="0.25">
      <c r="B133" s="376" t="str">
        <f>SalesForecast!B189</f>
        <v>Gross Margin</v>
      </c>
      <c r="C133" s="377">
        <f>C123-C131</f>
        <v>141205.21778089291</v>
      </c>
      <c r="D133" s="377">
        <f>D123-D131</f>
        <v>720198.07239251793</v>
      </c>
      <c r="E133" s="377">
        <f>E123-E131</f>
        <v>1903465.5750695718</v>
      </c>
      <c r="F133" s="377">
        <f>F123-F131</f>
        <v>3816879.4290650366</v>
      </c>
      <c r="G133" s="378">
        <f>G123-G131</f>
        <v>6493383.9920320138</v>
      </c>
    </row>
    <row r="134" spans="2:7" ht="13.5" thickBot="1" x14ac:dyDescent="0.25">
      <c r="B134" s="195"/>
      <c r="C134" s="195"/>
      <c r="D134" s="195"/>
      <c r="E134" s="195"/>
      <c r="F134" s="195"/>
      <c r="G134" s="195"/>
    </row>
    <row r="135" spans="2:7" x14ac:dyDescent="0.2">
      <c r="B135" s="603" t="s">
        <v>158</v>
      </c>
      <c r="C135" s="604"/>
      <c r="D135" s="604"/>
      <c r="E135" s="604"/>
      <c r="F135" s="604"/>
      <c r="G135" s="605"/>
    </row>
    <row r="136" spans="2:7" x14ac:dyDescent="0.2">
      <c r="B136" s="600" t="str">
        <f>B113</f>
        <v>XYZ Product, LLC</v>
      </c>
      <c r="C136" s="601"/>
      <c r="D136" s="601"/>
      <c r="E136" s="601"/>
      <c r="F136" s="601"/>
      <c r="G136" s="602"/>
    </row>
    <row r="137" spans="2:7" ht="13.5" thickBot="1" x14ac:dyDescent="0.25">
      <c r="B137" s="606" t="s">
        <v>145</v>
      </c>
      <c r="C137" s="607"/>
      <c r="D137" s="607"/>
      <c r="E137" s="607"/>
      <c r="F137" s="607"/>
      <c r="G137" s="608"/>
    </row>
    <row r="138" spans="2:7" ht="13.5" thickBot="1" x14ac:dyDescent="0.25">
      <c r="B138" s="379"/>
      <c r="C138" s="361" t="s">
        <v>0</v>
      </c>
      <c r="D138" s="361" t="s">
        <v>1</v>
      </c>
      <c r="E138" s="361" t="s">
        <v>2</v>
      </c>
      <c r="F138" s="361" t="s">
        <v>3</v>
      </c>
      <c r="G138" s="361" t="s">
        <v>4</v>
      </c>
    </row>
    <row r="139" spans="2:7" x14ac:dyDescent="0.2">
      <c r="B139" s="380" t="str">
        <f>Earnings!A25</f>
        <v>Wages &amp;  salaries</v>
      </c>
      <c r="C139" s="381">
        <f>Earnings!N25</f>
        <v>126999.99999999996</v>
      </c>
      <c r="D139" s="381">
        <f>Earnings!S25</f>
        <v>549615</v>
      </c>
      <c r="E139" s="381">
        <f>Earnings!X25</f>
        <v>1127986.5</v>
      </c>
      <c r="F139" s="381">
        <f>Earnings!AC25</f>
        <v>1276200.8250000002</v>
      </c>
      <c r="G139" s="354">
        <f>Earnings!AH25</f>
        <v>1317717.11625</v>
      </c>
    </row>
    <row r="140" spans="2:7" x14ac:dyDescent="0.2">
      <c r="B140" s="380" t="str">
        <f>Earnings!A26</f>
        <v>Payroll expense</v>
      </c>
      <c r="C140" s="381">
        <f>Earnings!N26</f>
        <v>10160</v>
      </c>
      <c r="D140" s="381">
        <f>Earnings!S26</f>
        <v>43969.200000000004</v>
      </c>
      <c r="E140" s="381">
        <f>Earnings!X26</f>
        <v>90238.92</v>
      </c>
      <c r="F140" s="381">
        <f>Earnings!AC26</f>
        <v>102096.06600000002</v>
      </c>
      <c r="G140" s="354">
        <f>Earnings!AH26</f>
        <v>105417.36930000002</v>
      </c>
    </row>
    <row r="141" spans="2:7" x14ac:dyDescent="0.2">
      <c r="B141" s="380" t="str">
        <f>Earnings!A27</f>
        <v>Benefits</v>
      </c>
      <c r="C141" s="381">
        <f>Earnings!N27</f>
        <v>7619.9999999999991</v>
      </c>
      <c r="D141" s="381">
        <f>Earnings!S27</f>
        <v>32976.9</v>
      </c>
      <c r="E141" s="381">
        <f>Earnings!X27</f>
        <v>67679.19</v>
      </c>
      <c r="F141" s="381">
        <f>Earnings!AC27</f>
        <v>76572.049500000008</v>
      </c>
      <c r="G141" s="354">
        <f>Earnings!AH27</f>
        <v>79063.026974999986</v>
      </c>
    </row>
    <row r="142" spans="2:7" x14ac:dyDescent="0.2">
      <c r="B142" s="380" t="str">
        <f>Earnings!A28</f>
        <v>Liability insurance</v>
      </c>
      <c r="C142" s="381">
        <f>Earnings!N28</f>
        <v>2913.3649706871865</v>
      </c>
      <c r="D142" s="381">
        <f>Earnings!S28</f>
        <v>10950.294990138624</v>
      </c>
      <c r="E142" s="381">
        <f>Earnings!X28</f>
        <v>27941.52516888802</v>
      </c>
      <c r="F142" s="381">
        <f>Earnings!AC28</f>
        <v>58312.519165855279</v>
      </c>
      <c r="G142" s="354">
        <f>Earnings!AH28</f>
        <v>109796.45736398007</v>
      </c>
    </row>
    <row r="143" spans="2:7" x14ac:dyDescent="0.2">
      <c r="B143" s="380" t="str">
        <f>Earnings!A29</f>
        <v>Rent</v>
      </c>
      <c r="C143" s="381">
        <f>Earnings!N29</f>
        <v>3000</v>
      </c>
      <c r="D143" s="381">
        <f>Earnings!S29</f>
        <v>40650</v>
      </c>
      <c r="E143" s="381">
        <f>Earnings!X29</f>
        <v>80340</v>
      </c>
      <c r="F143" s="381">
        <f>Earnings!AC29</f>
        <v>82750.200000000012</v>
      </c>
      <c r="G143" s="354">
        <f>Earnings!AH29</f>
        <v>85232.706000000006</v>
      </c>
    </row>
    <row r="144" spans="2:7" x14ac:dyDescent="0.2">
      <c r="B144" s="380" t="str">
        <f>Earnings!A30</f>
        <v>Legal &amp; consulting</v>
      </c>
      <c r="C144" s="381">
        <f>Earnings!N30</f>
        <v>15000</v>
      </c>
      <c r="D144" s="381">
        <f>Earnings!S30</f>
        <v>33000</v>
      </c>
      <c r="E144" s="381">
        <f>Earnings!X30</f>
        <v>64350</v>
      </c>
      <c r="F144" s="381">
        <f>Earnings!AC30</f>
        <v>77220</v>
      </c>
      <c r="G144" s="354">
        <f>Earnings!AH30</f>
        <v>84942.000000000015</v>
      </c>
    </row>
    <row r="145" spans="1:50" x14ac:dyDescent="0.2">
      <c r="B145" s="380" t="str">
        <f>Earnings!A31</f>
        <v>Supplies</v>
      </c>
      <c r="C145" s="381">
        <f>Earnings!N31</f>
        <v>5750</v>
      </c>
      <c r="D145" s="381">
        <f>Earnings!S31</f>
        <v>13200</v>
      </c>
      <c r="E145" s="381">
        <f>Earnings!X31</f>
        <v>25740</v>
      </c>
      <c r="F145" s="381">
        <f>Earnings!AC31</f>
        <v>30888</v>
      </c>
      <c r="G145" s="354">
        <f>Earnings!AH31</f>
        <v>33976.800000000003</v>
      </c>
    </row>
    <row r="146" spans="1:50" x14ac:dyDescent="0.2">
      <c r="B146" s="380" t="str">
        <f>Earnings!A32</f>
        <v>Telephone &amp; communications</v>
      </c>
      <c r="C146" s="381">
        <f>Earnings!N32</f>
        <v>9000</v>
      </c>
      <c r="D146" s="381">
        <f>Earnings!S32</f>
        <v>19800.000000000007</v>
      </c>
      <c r="E146" s="381">
        <f>Earnings!X32</f>
        <v>38610.000000000015</v>
      </c>
      <c r="F146" s="381">
        <f>Earnings!AC32</f>
        <v>46332.000000000015</v>
      </c>
      <c r="G146" s="354">
        <f>Earnings!AH32</f>
        <v>50965.200000000012</v>
      </c>
    </row>
    <row r="147" spans="1:50" x14ac:dyDescent="0.2">
      <c r="B147" s="380" t="str">
        <f>Earnings!A33</f>
        <v>Utilities/Internet</v>
      </c>
      <c r="C147" s="381">
        <f>Earnings!N33</f>
        <v>1200</v>
      </c>
      <c r="D147" s="381">
        <f>Earnings!S33</f>
        <v>2640.0000000000009</v>
      </c>
      <c r="E147" s="381">
        <f>Earnings!X33</f>
        <v>5148.0000000000018</v>
      </c>
      <c r="F147" s="381">
        <f>Earnings!AC33</f>
        <v>6177.6</v>
      </c>
      <c r="G147" s="354">
        <f>Earnings!AH33</f>
        <v>6795.3600000000006</v>
      </c>
    </row>
    <row r="148" spans="1:50" x14ac:dyDescent="0.2">
      <c r="B148" s="380" t="str">
        <f>Earnings!A34</f>
        <v>Travel</v>
      </c>
      <c r="C148" s="381">
        <f>Earnings!N34</f>
        <v>12000</v>
      </c>
      <c r="D148" s="381">
        <f>Earnings!S34</f>
        <v>26400</v>
      </c>
      <c r="E148" s="381">
        <f>Earnings!X34</f>
        <v>51480</v>
      </c>
      <c r="F148" s="381">
        <f>Earnings!AC34</f>
        <v>61776</v>
      </c>
      <c r="G148" s="354">
        <f>Earnings!AH34</f>
        <v>67953.600000000006</v>
      </c>
    </row>
    <row r="149" spans="1:50" s="66" customFormat="1" ht="15.75" x14ac:dyDescent="0.25">
      <c r="A149" s="66" t="s">
        <v>72</v>
      </c>
      <c r="B149" s="382" t="str">
        <f>Earnings!A35</f>
        <v>Meals &amp; entertainment</v>
      </c>
      <c r="C149" s="381">
        <f>Earnings!N35</f>
        <v>3000</v>
      </c>
      <c r="D149" s="381">
        <f>Earnings!S35</f>
        <v>6600</v>
      </c>
      <c r="E149" s="381">
        <f>Earnings!X35</f>
        <v>12870</v>
      </c>
      <c r="F149" s="381">
        <f>Earnings!AC35</f>
        <v>15444</v>
      </c>
      <c r="G149" s="354">
        <f>Earnings!AH35</f>
        <v>16988.400000000001</v>
      </c>
      <c r="H149" s="80">
        <f>('balance-sht'!J93+'balance-sht'!K93)/2*Financing!$C$8</f>
        <v>0</v>
      </c>
      <c r="I149" s="80">
        <f>('balance-sht'!K93+'balance-sht'!L93)/2*Financing!$C$8</f>
        <v>0</v>
      </c>
      <c r="J149" s="80">
        <f>('balance-sht'!L93+'balance-sht'!M93)/2*Financing!$C$8</f>
        <v>0</v>
      </c>
      <c r="K149" s="80">
        <f>('balance-sht'!M93+'balance-sht'!N93)/2*Financing!$C$8</f>
        <v>0</v>
      </c>
      <c r="L149" s="80">
        <f>('balance-sht'!N93+'balance-sht'!O93)/2*Financing!$C$8</f>
        <v>0</v>
      </c>
      <c r="M149" s="80">
        <f>('balance-sht'!O93+'balance-sht'!Q93)/2*Financing!$C$8</f>
        <v>0</v>
      </c>
      <c r="N149" s="79">
        <f>SUM(B149:M149)</f>
        <v>54902.400000000001</v>
      </c>
      <c r="O149" s="80">
        <f>('balance-sht'!Q93+'balance-sht'!R93)/2*Financing!$C$9</f>
        <v>0</v>
      </c>
      <c r="P149" s="80">
        <f>('balance-sht'!R93+'balance-sht'!S93)/2*Financing!$C$9</f>
        <v>0</v>
      </c>
      <c r="Q149" s="80">
        <f>('balance-sht'!S93+'balance-sht'!T93)/2*Financing!$C$9</f>
        <v>0</v>
      </c>
      <c r="R149" s="80">
        <f>('balance-sht'!T93+'balance-sht'!V93)/2*Financing!$C$9</f>
        <v>0</v>
      </c>
      <c r="S149" s="81">
        <f>SUM(O149:R149)</f>
        <v>0</v>
      </c>
      <c r="T149" s="80">
        <f>('balance-sht'!W93+'balance-sht'!V93)/2*Financing!$C$9</f>
        <v>0</v>
      </c>
      <c r="U149" s="80">
        <f>('balance-sht'!X93+'balance-sht'!W93)/2*Financing!$C$9</f>
        <v>0</v>
      </c>
      <c r="V149" s="80">
        <f>('balance-sht'!Y93+'balance-sht'!X93)/2*Financing!$C$9</f>
        <v>0</v>
      </c>
      <c r="W149" s="80">
        <f>('balance-sht'!AA93+'balance-sht'!Y93)/2*Financing!$C$9</f>
        <v>0</v>
      </c>
      <c r="X149" s="79">
        <f>SUM(T149:W149)</f>
        <v>0</v>
      </c>
      <c r="Y149" s="80">
        <f>('balance-sht'!AB93+'balance-sht'!AA93)/2*Financing!$C$9</f>
        <v>0</v>
      </c>
      <c r="Z149" s="80">
        <f>('balance-sht'!AC93+'balance-sht'!AB93)/2*Financing!$C$9</f>
        <v>0</v>
      </c>
      <c r="AA149" s="80">
        <f>('balance-sht'!AD93+'balance-sht'!AC93)/2*Financing!$C$9</f>
        <v>0</v>
      </c>
      <c r="AB149" s="80">
        <f>('balance-sht'!AF93+'balance-sht'!AD93)/2*Financing!$C$9</f>
        <v>0</v>
      </c>
      <c r="AC149" s="79">
        <f>SUM(Y149:AB149)</f>
        <v>0</v>
      </c>
      <c r="AD149" s="80">
        <f>('balance-sht'!AF93+'balance-sht'!AG93)/2*Financing!$C$9</f>
        <v>0</v>
      </c>
      <c r="AE149" s="80">
        <f>('balance-sht'!AG93+'balance-sht'!AH93)/2*Financing!$C$9</f>
        <v>0</v>
      </c>
      <c r="AF149" s="80">
        <f>('balance-sht'!AH93+'balance-sht'!AI93)/2*Financing!$C$9</f>
        <v>0</v>
      </c>
      <c r="AG149" s="80">
        <f>('balance-sht'!AI93*2)/2*Financing!$C$9</f>
        <v>0</v>
      </c>
      <c r="AH149" s="79">
        <f>SUM(AD149:AG149)</f>
        <v>0</v>
      </c>
      <c r="AI149" s="80"/>
      <c r="AM149" s="82"/>
      <c r="AN149" s="83"/>
      <c r="AR149" s="79"/>
      <c r="AS149" s="80"/>
      <c r="AT149" s="80"/>
      <c r="AU149" s="80"/>
      <c r="AV149" s="80"/>
      <c r="AW149" s="79"/>
      <c r="AX149" s="79"/>
    </row>
    <row r="150" spans="1:50" s="66" customFormat="1" ht="15.75" x14ac:dyDescent="0.25">
      <c r="A150" s="66" t="s">
        <v>72</v>
      </c>
      <c r="B150" s="382" t="str">
        <f>Earnings!A36</f>
        <v>Auto mileage expenses</v>
      </c>
      <c r="C150" s="381">
        <f>Earnings!N36</f>
        <v>4800</v>
      </c>
      <c r="D150" s="381">
        <f>Earnings!S36</f>
        <v>10560.000000000004</v>
      </c>
      <c r="E150" s="381">
        <f>Earnings!X36</f>
        <v>20592.000000000007</v>
      </c>
      <c r="F150" s="381">
        <f>Earnings!AC36</f>
        <v>24710.400000000001</v>
      </c>
      <c r="G150" s="354">
        <f>Earnings!AH36</f>
        <v>27181.440000000002</v>
      </c>
      <c r="H150" s="80">
        <f>('balance-sht'!J94+'balance-sht'!K94)/2*Financing!$C$8</f>
        <v>0</v>
      </c>
      <c r="I150" s="80">
        <f>('balance-sht'!K94+'balance-sht'!L94)/2*Financing!$C$8</f>
        <v>0</v>
      </c>
      <c r="J150" s="80">
        <f>('balance-sht'!L94+'balance-sht'!M94)/2*Financing!$C$8</f>
        <v>0</v>
      </c>
      <c r="K150" s="80">
        <f>('balance-sht'!M94+'balance-sht'!N94)/2*Financing!$C$8</f>
        <v>0</v>
      </c>
      <c r="L150" s="80">
        <f>('balance-sht'!N94+'balance-sht'!O94)/2*Financing!$C$8</f>
        <v>0</v>
      </c>
      <c r="M150" s="80">
        <f>('balance-sht'!O94+'balance-sht'!Q94)/2*Financing!$C$8</f>
        <v>0</v>
      </c>
      <c r="N150" s="79">
        <f>SUM(B150:M150)</f>
        <v>87843.840000000026</v>
      </c>
      <c r="O150" s="80">
        <f>('balance-sht'!Q94+'balance-sht'!R94)/2*Financing!$C$9</f>
        <v>0</v>
      </c>
      <c r="P150" s="80">
        <f>('balance-sht'!R94+'balance-sht'!S94)/2*Financing!$C$9</f>
        <v>0</v>
      </c>
      <c r="Q150" s="80">
        <f>('balance-sht'!S94+'balance-sht'!T94)/2*Financing!$C$9</f>
        <v>0</v>
      </c>
      <c r="R150" s="80">
        <f>('balance-sht'!T94+'balance-sht'!V94)/2*Financing!$C$9</f>
        <v>0</v>
      </c>
      <c r="S150" s="81">
        <f>SUM(O150:R150)</f>
        <v>0</v>
      </c>
      <c r="T150" s="80">
        <f>('balance-sht'!W94+'balance-sht'!V94)/2*Financing!$C$9</f>
        <v>0</v>
      </c>
      <c r="U150" s="80">
        <f>('balance-sht'!X94+'balance-sht'!W94)/2*Financing!$C$9</f>
        <v>0</v>
      </c>
      <c r="V150" s="80">
        <f>('balance-sht'!Y94+'balance-sht'!X94)/2*Financing!$C$9</f>
        <v>0</v>
      </c>
      <c r="W150" s="80">
        <f>('balance-sht'!AA94+'balance-sht'!Y94)/2*Financing!$C$9</f>
        <v>0</v>
      </c>
      <c r="X150" s="79">
        <f>SUM(T150:W150)</f>
        <v>0</v>
      </c>
      <c r="Y150" s="80">
        <f>('balance-sht'!AB94+'balance-sht'!AA94)/2*Financing!$C$9</f>
        <v>0</v>
      </c>
      <c r="Z150" s="80">
        <f>('balance-sht'!AC94+'balance-sht'!AB94)/2*Financing!$C$9</f>
        <v>0</v>
      </c>
      <c r="AA150" s="80">
        <f>('balance-sht'!AD94+'balance-sht'!AC94)/2*Financing!$C$9</f>
        <v>0</v>
      </c>
      <c r="AB150" s="80">
        <f>('balance-sht'!AF94+'balance-sht'!AD94)/2*Financing!$C$9</f>
        <v>0</v>
      </c>
      <c r="AC150" s="79">
        <f>SUM(Y150:AB150)</f>
        <v>0</v>
      </c>
      <c r="AD150" s="80">
        <f>('balance-sht'!AF94+'balance-sht'!AG94)/2*Financing!$C$9</f>
        <v>0</v>
      </c>
      <c r="AE150" s="80">
        <f>('balance-sht'!AG94+'balance-sht'!AH94)/2*Financing!$C$9</f>
        <v>0</v>
      </c>
      <c r="AF150" s="80">
        <f>('balance-sht'!AH94+'balance-sht'!AI94)/2*Financing!$C$9</f>
        <v>0</v>
      </c>
      <c r="AG150" s="80">
        <f>('balance-sht'!AI94*2)/2*Financing!$C$9</f>
        <v>0</v>
      </c>
      <c r="AH150" s="79">
        <f>SUM(AD150:AG150)</f>
        <v>0</v>
      </c>
      <c r="AI150" s="80"/>
      <c r="AM150" s="82"/>
      <c r="AN150" s="83"/>
      <c r="AR150" s="79"/>
      <c r="AS150" s="80"/>
      <c r="AT150" s="80"/>
      <c r="AU150" s="80"/>
      <c r="AV150" s="80"/>
      <c r="AW150" s="79"/>
      <c r="AX150" s="79"/>
    </row>
    <row r="151" spans="1:50" ht="13.5" thickBot="1" x14ac:dyDescent="0.25">
      <c r="B151" s="383" t="str">
        <f>Earnings!A37</f>
        <v>Total general &amp; administrative expenses</v>
      </c>
      <c r="C151" s="384">
        <f>SUM(C139:C149)</f>
        <v>196643.36497068714</v>
      </c>
      <c r="D151" s="384">
        <f>SUM(D139:D149)</f>
        <v>779801.39499013859</v>
      </c>
      <c r="E151" s="384">
        <f>SUM(E139:E149)</f>
        <v>1592384.1351688879</v>
      </c>
      <c r="F151" s="384">
        <f>SUM(F139:F149)</f>
        <v>1833769.2596658557</v>
      </c>
      <c r="G151" s="385">
        <f>SUM(G139:G149)</f>
        <v>1958848.0358889801</v>
      </c>
    </row>
    <row r="152" spans="1:50" ht="13.5" thickBot="1" x14ac:dyDescent="0.25">
      <c r="B152" s="195"/>
      <c r="C152" s="195"/>
      <c r="D152" s="195"/>
      <c r="E152" s="195"/>
      <c r="F152" s="195"/>
      <c r="G152" s="195"/>
    </row>
    <row r="153" spans="1:50" x14ac:dyDescent="0.2">
      <c r="B153" s="603" t="s">
        <v>126</v>
      </c>
      <c r="C153" s="604"/>
      <c r="D153" s="604"/>
      <c r="E153" s="604"/>
      <c r="F153" s="604"/>
      <c r="G153" s="605"/>
    </row>
    <row r="154" spans="1:50" x14ac:dyDescent="0.2">
      <c r="B154" s="600" t="str">
        <f>B136</f>
        <v>XYZ Product, LLC</v>
      </c>
      <c r="C154" s="601"/>
      <c r="D154" s="601"/>
      <c r="E154" s="601"/>
      <c r="F154" s="601"/>
      <c r="G154" s="602"/>
    </row>
    <row r="155" spans="1:50" ht="13.5" thickBot="1" x14ac:dyDescent="0.25">
      <c r="B155" s="611" t="s">
        <v>299</v>
      </c>
      <c r="C155" s="612"/>
      <c r="D155" s="612"/>
      <c r="E155" s="612"/>
      <c r="F155" s="612"/>
      <c r="G155" s="613"/>
    </row>
    <row r="156" spans="1:50" ht="13.5" thickBot="1" x14ac:dyDescent="0.25">
      <c r="B156" s="386"/>
      <c r="C156" s="379" t="s">
        <v>0</v>
      </c>
      <c r="D156" s="387" t="s">
        <v>1</v>
      </c>
      <c r="E156" s="379" t="s">
        <v>2</v>
      </c>
      <c r="F156" s="387" t="s">
        <v>3</v>
      </c>
      <c r="G156" s="379" t="s">
        <v>4</v>
      </c>
    </row>
    <row r="157" spans="1:50" x14ac:dyDescent="0.2">
      <c r="B157" s="304" t="str">
        <f>Operations!B139</f>
        <v>Sales commission</v>
      </c>
      <c r="C157" s="388">
        <f>Operations!O139</f>
        <v>8040.1313311664235</v>
      </c>
      <c r="D157" s="388">
        <f>Operations!AB139</f>
        <v>37025.757145620773</v>
      </c>
      <c r="E157" s="388">
        <f>Operations!AO139</f>
        <v>102041.7108093373</v>
      </c>
      <c r="F157" s="388">
        <f>Operations!BB139</f>
        <v>213464.5218780131</v>
      </c>
      <c r="G157" s="389">
        <f>Operations!BO139</f>
        <v>387550.69953952054</v>
      </c>
    </row>
    <row r="158" spans="1:50" x14ac:dyDescent="0.2">
      <c r="B158" s="304" t="str">
        <f>Operations!B140</f>
        <v>Marketing materials</v>
      </c>
      <c r="C158" s="388">
        <f>Operations!O140</f>
        <v>15250</v>
      </c>
      <c r="D158" s="388">
        <f>Operations!AB140</f>
        <v>6600</v>
      </c>
      <c r="E158" s="388">
        <f>Operations!AO140</f>
        <v>14850</v>
      </c>
      <c r="F158" s="388">
        <f>Operations!BB140</f>
        <v>20047.5</v>
      </c>
      <c r="G158" s="389">
        <f>Operations!BO140</f>
        <v>26061.75</v>
      </c>
    </row>
    <row r="159" spans="1:50" x14ac:dyDescent="0.2">
      <c r="B159" s="304" t="str">
        <f>Operations!B141</f>
        <v>Internet marketing</v>
      </c>
      <c r="C159" s="388">
        <f>Operations!O141</f>
        <v>132000</v>
      </c>
      <c r="D159" s="388">
        <f>Operations!AB141</f>
        <v>363000.00000000006</v>
      </c>
      <c r="E159" s="388">
        <f>Operations!AO141</f>
        <v>871200.00000000012</v>
      </c>
      <c r="F159" s="388">
        <f>Operations!BB141</f>
        <v>1176120.0000000002</v>
      </c>
      <c r="G159" s="389">
        <f>Operations!BO141</f>
        <v>1528956.0000000002</v>
      </c>
    </row>
    <row r="160" spans="1:50" x14ac:dyDescent="0.2">
      <c r="B160" s="304" t="str">
        <f>Operations!B142</f>
        <v>Print advertising</v>
      </c>
      <c r="C160" s="388">
        <f>Operations!O142</f>
        <v>0</v>
      </c>
      <c r="D160" s="388">
        <f>Operations!AB142</f>
        <v>60000</v>
      </c>
      <c r="E160" s="388">
        <f>Operations!AO142</f>
        <v>180000</v>
      </c>
      <c r="F160" s="388">
        <f>Operations!BB142</f>
        <v>243000</v>
      </c>
      <c r="G160" s="389">
        <f>Operations!BO142</f>
        <v>315900</v>
      </c>
    </row>
    <row r="161" spans="2:7" x14ac:dyDescent="0.2">
      <c r="B161" s="304" t="str">
        <f>Operations!B143</f>
        <v>Public relations</v>
      </c>
      <c r="C161" s="388">
        <f>Operations!O143</f>
        <v>21000</v>
      </c>
      <c r="D161" s="388">
        <f>Operations!AB143</f>
        <v>46200.000000000007</v>
      </c>
      <c r="E161" s="388">
        <f>Operations!AO143</f>
        <v>103950.00000000001</v>
      </c>
      <c r="F161" s="388">
        <f>Operations!BB143</f>
        <v>140332.50000000003</v>
      </c>
      <c r="G161" s="389">
        <f>Operations!BO143</f>
        <v>182432.25000000003</v>
      </c>
    </row>
    <row r="162" spans="2:7" x14ac:dyDescent="0.2">
      <c r="B162" s="304" t="str">
        <f>Operations!B144</f>
        <v>Industry events</v>
      </c>
      <c r="C162" s="388">
        <f>Operations!O144</f>
        <v>60000</v>
      </c>
      <c r="D162" s="388">
        <f>Operations!AB144</f>
        <v>60000</v>
      </c>
      <c r="E162" s="388">
        <f>Operations!AO144</f>
        <v>120000</v>
      </c>
      <c r="F162" s="388">
        <f>Operations!BB144</f>
        <v>120000</v>
      </c>
      <c r="G162" s="389">
        <f>Operations!BO144</f>
        <v>120000</v>
      </c>
    </row>
    <row r="163" spans="2:7" x14ac:dyDescent="0.2">
      <c r="B163" s="304" t="str">
        <f>Operations!B145</f>
        <v>Television adveerrtising</v>
      </c>
      <c r="C163" s="388">
        <f>Operations!O145</f>
        <v>0</v>
      </c>
      <c r="D163" s="388">
        <f>Operations!AB145</f>
        <v>0</v>
      </c>
      <c r="E163" s="388">
        <f>Operations!AO145</f>
        <v>0</v>
      </c>
      <c r="F163" s="388">
        <f>Operations!BB145</f>
        <v>900000</v>
      </c>
      <c r="G163" s="389">
        <f>Operations!BO145</f>
        <v>1170000</v>
      </c>
    </row>
    <row r="164" spans="2:7" ht="13.5" thickBot="1" x14ac:dyDescent="0.25">
      <c r="B164" s="390" t="str">
        <f>Operations!B146</f>
        <v>Total selling &amp; marketing expenses</v>
      </c>
      <c r="C164" s="391">
        <f>SUM(C158:C163)</f>
        <v>228250</v>
      </c>
      <c r="D164" s="391">
        <f>SUM(D158:D163)</f>
        <v>535800</v>
      </c>
      <c r="E164" s="391">
        <f>SUM(E158:E163)</f>
        <v>1290000</v>
      </c>
      <c r="F164" s="391">
        <f>SUM(F158:F163)</f>
        <v>2599500</v>
      </c>
      <c r="G164" s="392">
        <f>SUM(G158:G163)</f>
        <v>3343350</v>
      </c>
    </row>
    <row r="165" spans="2:7" ht="13.5" thickBot="1" x14ac:dyDescent="0.25">
      <c r="B165" s="195"/>
      <c r="C165" s="195"/>
      <c r="D165" s="195"/>
      <c r="E165" s="195"/>
      <c r="F165" s="195"/>
      <c r="G165" s="195"/>
    </row>
    <row r="166" spans="2:7" x14ac:dyDescent="0.2">
      <c r="B166" s="603" t="s">
        <v>186</v>
      </c>
      <c r="C166" s="604"/>
      <c r="D166" s="604"/>
      <c r="E166" s="604"/>
      <c r="F166" s="604"/>
      <c r="G166" s="605"/>
    </row>
    <row r="167" spans="2:7" x14ac:dyDescent="0.2">
      <c r="B167" s="600" t="str">
        <f>B154</f>
        <v>XYZ Product, LLC</v>
      </c>
      <c r="C167" s="601"/>
      <c r="D167" s="601"/>
      <c r="E167" s="601"/>
      <c r="F167" s="601"/>
      <c r="G167" s="602"/>
    </row>
    <row r="168" spans="2:7" ht="13.5" thickBot="1" x14ac:dyDescent="0.25">
      <c r="B168" s="606" t="s">
        <v>166</v>
      </c>
      <c r="C168" s="607"/>
      <c r="D168" s="607"/>
      <c r="E168" s="607"/>
      <c r="F168" s="607"/>
      <c r="G168" s="608"/>
    </row>
    <row r="169" spans="2:7" ht="13.5" thickBot="1" x14ac:dyDescent="0.25">
      <c r="B169" s="386"/>
      <c r="C169" s="379" t="s">
        <v>0</v>
      </c>
      <c r="D169" s="387" t="s">
        <v>1</v>
      </c>
      <c r="E169" s="379" t="s">
        <v>2</v>
      </c>
      <c r="F169" s="387" t="s">
        <v>3</v>
      </c>
      <c r="G169" s="379" t="s">
        <v>4</v>
      </c>
    </row>
    <row r="170" spans="2:7" x14ac:dyDescent="0.2">
      <c r="B170" s="333" t="s">
        <v>178</v>
      </c>
      <c r="C170" s="393">
        <f>Operations!O117</f>
        <v>1</v>
      </c>
      <c r="D170" s="393">
        <f>Operations!AB117</f>
        <v>1</v>
      </c>
      <c r="E170" s="393">
        <f>Operations!AO117</f>
        <v>1</v>
      </c>
      <c r="F170" s="393">
        <f>Operations!BB117</f>
        <v>1</v>
      </c>
      <c r="G170" s="394">
        <f>Operations!BO117</f>
        <v>1</v>
      </c>
    </row>
    <row r="171" spans="2:7" x14ac:dyDescent="0.2">
      <c r="B171" s="333" t="str">
        <f>Operations!B118</f>
        <v>Chief Marketing Officer</v>
      </c>
      <c r="C171" s="393"/>
      <c r="D171" s="393">
        <f>Operations!AB118</f>
        <v>1</v>
      </c>
      <c r="E171" s="393">
        <f>Operations!AO118</f>
        <v>1</v>
      </c>
      <c r="F171" s="393">
        <f>Operations!BB118</f>
        <v>1</v>
      </c>
      <c r="G171" s="394">
        <f>Operations!BO118</f>
        <v>1</v>
      </c>
    </row>
    <row r="172" spans="2:7" x14ac:dyDescent="0.2">
      <c r="B172" s="333" t="str">
        <f>Operations!B119</f>
        <v>Chief Financial Officer</v>
      </c>
      <c r="C172" s="393"/>
      <c r="D172" s="393">
        <f>Operations!AB119</f>
        <v>1</v>
      </c>
      <c r="E172" s="393">
        <f>Operations!AO119</f>
        <v>1</v>
      </c>
      <c r="F172" s="393">
        <f>Operations!BB119</f>
        <v>1</v>
      </c>
      <c r="G172" s="394">
        <f>Operations!BO119</f>
        <v>1</v>
      </c>
    </row>
    <row r="173" spans="2:7" x14ac:dyDescent="0.2">
      <c r="B173" s="333" t="str">
        <f>Operations!B122</f>
        <v>Administrative Assistant</v>
      </c>
      <c r="C173" s="393"/>
      <c r="D173" s="393">
        <f>Operations!AB122</f>
        <v>1</v>
      </c>
      <c r="E173" s="393">
        <f>Operations!AO122</f>
        <v>2</v>
      </c>
      <c r="F173" s="393">
        <f>Operations!BB122</f>
        <v>2</v>
      </c>
      <c r="G173" s="394">
        <f>Operations!BO122</f>
        <v>2</v>
      </c>
    </row>
    <row r="174" spans="2:7" x14ac:dyDescent="0.2">
      <c r="B174" s="333" t="str">
        <f>Operations!B123</f>
        <v>Food Packer</v>
      </c>
      <c r="C174" s="393"/>
      <c r="D174" s="393">
        <f>Operations!AB123</f>
        <v>2</v>
      </c>
      <c r="E174" s="393">
        <f>Operations!AO123</f>
        <v>2</v>
      </c>
      <c r="F174" s="393">
        <f>Operations!BB123</f>
        <v>3</v>
      </c>
      <c r="G174" s="394">
        <f>Operations!BO123</f>
        <v>3</v>
      </c>
    </row>
    <row r="175" spans="2:7" x14ac:dyDescent="0.2">
      <c r="B175" s="333" t="str">
        <f>Operations!B126</f>
        <v>Sales Manager</v>
      </c>
      <c r="C175" s="393"/>
      <c r="D175" s="393">
        <f>Operations!AB126</f>
        <v>1</v>
      </c>
      <c r="E175" s="393">
        <f>Operations!AO126</f>
        <v>1</v>
      </c>
      <c r="F175" s="393">
        <f>Operations!BB126</f>
        <v>1</v>
      </c>
      <c r="G175" s="394">
        <f>Operations!BO126</f>
        <v>1</v>
      </c>
    </row>
    <row r="176" spans="2:7" x14ac:dyDescent="0.2">
      <c r="B176" s="333" t="str">
        <f>Operations!B127</f>
        <v>Account Executive (base)</v>
      </c>
      <c r="C176" s="393">
        <f>Operations!O127</f>
        <v>1</v>
      </c>
      <c r="D176" s="393">
        <f>Operations!AB127</f>
        <v>2</v>
      </c>
      <c r="E176" s="393">
        <f>Operations!AO127</f>
        <v>3</v>
      </c>
      <c r="F176" s="393">
        <f>Operations!BB127</f>
        <v>3</v>
      </c>
      <c r="G176" s="394">
        <f>Operations!BO127</f>
        <v>3</v>
      </c>
    </row>
    <row r="177" spans="2:7" x14ac:dyDescent="0.2">
      <c r="B177" s="333" t="str">
        <f>Operations!B128</f>
        <v>Marketing Assistant</v>
      </c>
      <c r="C177" s="393"/>
      <c r="D177" s="393">
        <f>Operations!AB128</f>
        <v>1</v>
      </c>
      <c r="E177" s="393">
        <f>Operations!AO128</f>
        <v>1</v>
      </c>
      <c r="F177" s="393">
        <f>Operations!BB128</f>
        <v>2</v>
      </c>
      <c r="G177" s="394">
        <f>Operations!BO128</f>
        <v>2</v>
      </c>
    </row>
    <row r="178" spans="2:7" x14ac:dyDescent="0.2">
      <c r="B178" s="333" t="str">
        <f>Operations!B131</f>
        <v>Accountant</v>
      </c>
      <c r="C178" s="393"/>
      <c r="D178" s="393"/>
      <c r="E178" s="393">
        <f>Operations!AO131</f>
        <v>1</v>
      </c>
      <c r="F178" s="393">
        <f>Operations!BB131</f>
        <v>1</v>
      </c>
      <c r="G178" s="394">
        <f>Operations!BO131</f>
        <v>1</v>
      </c>
    </row>
    <row r="179" spans="2:7" ht="13.5" thickBot="1" x14ac:dyDescent="0.25">
      <c r="B179" s="395" t="s">
        <v>296</v>
      </c>
      <c r="C179" s="396">
        <f>SUM(C170:C178)</f>
        <v>2</v>
      </c>
      <c r="D179" s="396">
        <f>SUM(D170:D178)</f>
        <v>10</v>
      </c>
      <c r="E179" s="396">
        <f>SUM(E170:E178)</f>
        <v>13</v>
      </c>
      <c r="F179" s="396">
        <f>SUM(F170:F178)</f>
        <v>15</v>
      </c>
      <c r="G179" s="397">
        <f>SUM(G170:G178)</f>
        <v>15</v>
      </c>
    </row>
    <row r="180" spans="2:7" ht="13.5" thickBot="1" x14ac:dyDescent="0.25">
      <c r="B180" s="398"/>
      <c r="C180" s="399"/>
      <c r="D180" s="400"/>
      <c r="E180" s="400"/>
      <c r="F180" s="400"/>
      <c r="G180" s="400"/>
    </row>
    <row r="181" spans="2:7" x14ac:dyDescent="0.2">
      <c r="B181" s="603" t="s">
        <v>331</v>
      </c>
      <c r="C181" s="604"/>
      <c r="D181" s="604"/>
      <c r="E181" s="604"/>
      <c r="F181" s="604"/>
      <c r="G181" s="605"/>
    </row>
    <row r="182" spans="2:7" x14ac:dyDescent="0.2">
      <c r="B182" s="600" t="str">
        <f>B167</f>
        <v>XYZ Product, LLC</v>
      </c>
      <c r="C182" s="601"/>
      <c r="D182" s="601"/>
      <c r="E182" s="601"/>
      <c r="F182" s="601"/>
      <c r="G182" s="602"/>
    </row>
    <row r="183" spans="2:7" ht="13.5" thickBot="1" x14ac:dyDescent="0.25">
      <c r="B183" s="606" t="s">
        <v>220</v>
      </c>
      <c r="C183" s="607"/>
      <c r="D183" s="607"/>
      <c r="E183" s="607"/>
      <c r="F183" s="607"/>
      <c r="G183" s="608"/>
    </row>
    <row r="184" spans="2:7" ht="13.5" thickBot="1" x14ac:dyDescent="0.25">
      <c r="B184" s="386"/>
      <c r="C184" s="379" t="s">
        <v>0</v>
      </c>
      <c r="D184" s="387" t="s">
        <v>1</v>
      </c>
      <c r="E184" s="379" t="s">
        <v>2</v>
      </c>
      <c r="F184" s="387" t="s">
        <v>3</v>
      </c>
      <c r="G184" s="379" t="s">
        <v>4</v>
      </c>
    </row>
    <row r="185" spans="2:7" x14ac:dyDescent="0.2">
      <c r="B185" s="333" t="str">
        <f>Operations!B96</f>
        <v>Chief Executive Officer</v>
      </c>
      <c r="C185" s="401">
        <f>Operations!O96</f>
        <v>70000.000000000015</v>
      </c>
      <c r="D185" s="401">
        <f>Operations!AB96</f>
        <v>141050</v>
      </c>
      <c r="E185" s="401">
        <f>Operations!AO96</f>
        <v>210000</v>
      </c>
      <c r="F185" s="401">
        <f>Operations!BB96</f>
        <v>220500</v>
      </c>
      <c r="G185" s="402">
        <f>Operations!BO96</f>
        <v>231525</v>
      </c>
    </row>
    <row r="186" spans="2:7" x14ac:dyDescent="0.2">
      <c r="B186" s="333" t="str">
        <f>Operations!B97</f>
        <v>Chief Marketing Officer</v>
      </c>
      <c r="C186" s="401"/>
      <c r="D186" s="401">
        <f>Operations!AB97</f>
        <v>87500</v>
      </c>
      <c r="E186" s="401">
        <f>Operations!AO97</f>
        <v>183750.00000000003</v>
      </c>
      <c r="F186" s="401">
        <f>Operations!BB97</f>
        <v>192937.50000000003</v>
      </c>
      <c r="G186" s="402">
        <f>Operations!BO97</f>
        <v>192937.50000000003</v>
      </c>
    </row>
    <row r="187" spans="2:7" x14ac:dyDescent="0.2">
      <c r="B187" s="333" t="str">
        <f>Operations!B98</f>
        <v>Chief Financial Officer</v>
      </c>
      <c r="C187" s="401"/>
      <c r="D187" s="401">
        <f>Operations!AB98</f>
        <v>87500</v>
      </c>
      <c r="E187" s="401">
        <f>Operations!AO98</f>
        <v>183750.00000000003</v>
      </c>
      <c r="F187" s="401">
        <f>Operations!BB98</f>
        <v>192937.50000000003</v>
      </c>
      <c r="G187" s="402">
        <f>Operations!BO98</f>
        <v>192937.50000000003</v>
      </c>
    </row>
    <row r="188" spans="2:7" x14ac:dyDescent="0.2">
      <c r="B188" s="333" t="str">
        <f>Operations!B101</f>
        <v>Administrative Assistant</v>
      </c>
      <c r="C188" s="401"/>
      <c r="D188" s="401">
        <f>Operations!AB101</f>
        <v>47500.000000000007</v>
      </c>
      <c r="E188" s="401">
        <f>Operations!AO101</f>
        <v>49875</v>
      </c>
      <c r="F188" s="401">
        <f>Operations!BB101</f>
        <v>52368.75</v>
      </c>
      <c r="G188" s="402">
        <f>Operations!BO101</f>
        <v>54987.1875</v>
      </c>
    </row>
    <row r="189" spans="2:7" x14ac:dyDescent="0.2">
      <c r="B189" s="333" t="str">
        <f>Operations!B102</f>
        <v>Food Packer</v>
      </c>
      <c r="C189" s="401"/>
      <c r="D189" s="401">
        <f>Operations!AB102</f>
        <v>17500</v>
      </c>
      <c r="E189" s="401">
        <f>Operations!AO102</f>
        <v>36750</v>
      </c>
      <c r="F189" s="401">
        <f>Operations!BB102</f>
        <v>38587.5</v>
      </c>
      <c r="G189" s="402">
        <f>Operations!BO102</f>
        <v>40516.875</v>
      </c>
    </row>
    <row r="190" spans="2:7" x14ac:dyDescent="0.2">
      <c r="B190" s="333" t="str">
        <f>Operations!B105</f>
        <v>Sales Manager</v>
      </c>
      <c r="C190" s="401"/>
      <c r="D190" s="401">
        <f>Operations!AB105*2</f>
        <v>75000</v>
      </c>
      <c r="E190" s="401">
        <f>Operations!AO105</f>
        <v>78750</v>
      </c>
      <c r="F190" s="401">
        <f>Operations!BB105</f>
        <v>82687.5</v>
      </c>
      <c r="G190" s="402">
        <f>Operations!BO105</f>
        <v>86821.875</v>
      </c>
    </row>
    <row r="191" spans="2:7" x14ac:dyDescent="0.2">
      <c r="B191" s="333" t="str">
        <f>Operations!B106</f>
        <v>Account Executive (base)</v>
      </c>
      <c r="C191" s="401">
        <f>Operations!O106</f>
        <v>57000</v>
      </c>
      <c r="D191" s="401">
        <f>Operations!AB106</f>
        <v>58710</v>
      </c>
      <c r="E191" s="401">
        <f>Operations!AO106</f>
        <v>61645.5</v>
      </c>
      <c r="F191" s="401">
        <f>Operations!BB106</f>
        <v>64727.774999999987</v>
      </c>
      <c r="G191" s="402">
        <f>Operations!BO106</f>
        <v>67964.163749999992</v>
      </c>
    </row>
    <row r="192" spans="2:7" x14ac:dyDescent="0.2">
      <c r="B192" s="333" t="str">
        <f>Operations!B107</f>
        <v>Marketing Assistant</v>
      </c>
      <c r="C192" s="401"/>
      <c r="D192" s="401">
        <f>Operations!AB107*2</f>
        <v>51000</v>
      </c>
      <c r="E192" s="401">
        <f>Operations!AO107</f>
        <v>53550</v>
      </c>
      <c r="F192" s="401">
        <f>Operations!BB107</f>
        <v>56227.5</v>
      </c>
      <c r="G192" s="402">
        <f>Operations!BO107</f>
        <v>59038.875</v>
      </c>
    </row>
    <row r="193" spans="2:7" ht="13.5" thickBot="1" x14ac:dyDescent="0.25">
      <c r="B193" s="405" t="str">
        <f>Operations!B110</f>
        <v>Accountant</v>
      </c>
      <c r="C193" s="403"/>
      <c r="D193" s="403"/>
      <c r="E193" s="403">
        <f>Operations!AO110</f>
        <v>60000</v>
      </c>
      <c r="F193" s="403">
        <f>Operations!BB110</f>
        <v>60000</v>
      </c>
      <c r="G193" s="404">
        <f>Operations!BO110</f>
        <v>60000</v>
      </c>
    </row>
  </sheetData>
  <mergeCells count="32">
    <mergeCell ref="B155:G155"/>
    <mergeCell ref="B166:G166"/>
    <mergeCell ref="B1:G1"/>
    <mergeCell ref="B53:G53"/>
    <mergeCell ref="B54:G54"/>
    <mergeCell ref="B28:G28"/>
    <mergeCell ref="B2:G2"/>
    <mergeCell ref="B3:G3"/>
    <mergeCell ref="B27:G27"/>
    <mergeCell ref="B29:G29"/>
    <mergeCell ref="B154:G154"/>
    <mergeCell ref="B153:G153"/>
    <mergeCell ref="B137:G137"/>
    <mergeCell ref="B183:G183"/>
    <mergeCell ref="B182:G182"/>
    <mergeCell ref="B181:G181"/>
    <mergeCell ref="B168:G168"/>
    <mergeCell ref="B167:G167"/>
    <mergeCell ref="J37:O37"/>
    <mergeCell ref="J39:O39"/>
    <mergeCell ref="B55:G55"/>
    <mergeCell ref="B84:C84"/>
    <mergeCell ref="B136:G136"/>
    <mergeCell ref="B112:G112"/>
    <mergeCell ref="B114:G114"/>
    <mergeCell ref="B135:G135"/>
    <mergeCell ref="B113:G113"/>
    <mergeCell ref="B85:C85"/>
    <mergeCell ref="B86:C86"/>
    <mergeCell ref="B97:C97"/>
    <mergeCell ref="B98:C98"/>
    <mergeCell ref="B99:C99"/>
  </mergeCells>
  <phoneticPr fontId="0" type="noConversion"/>
  <printOptions gridLines="1" gridLinesSet="0"/>
  <pageMargins left="0.75" right="0.75" top="1" bottom="1" header="0.5" footer="0.5"/>
  <pageSetup orientation="landscape" horizontalDpi="300" r:id="rId1"/>
  <headerFooter alignWithMargins="0">
    <oddHeader>&amp;C&amp;A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641"/>
  <sheetViews>
    <sheetView tabSelected="1" zoomScale="70" zoomScaleNormal="7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B1" sqref="B1"/>
    </sheetView>
  </sheetViews>
  <sheetFormatPr defaultColWidth="9.140625" defaultRowHeight="15.75" x14ac:dyDescent="0.25"/>
  <cols>
    <col min="1" max="1" width="4.85546875" style="185" customWidth="1"/>
    <col min="2" max="2" width="55.140625" style="185" customWidth="1"/>
    <col min="3" max="5" width="12.42578125" style="185" bestFit="1" customWidth="1"/>
    <col min="6" max="6" width="14.85546875" style="185" customWidth="1"/>
    <col min="7" max="7" width="12.42578125" style="185" bestFit="1" customWidth="1"/>
    <col min="8" max="8" width="28.5703125" style="190" bestFit="1" customWidth="1"/>
    <col min="9" max="12" width="13.5703125" style="185" bestFit="1" customWidth="1"/>
    <col min="13" max="16" width="15.140625" style="185" bestFit="1" customWidth="1"/>
    <col min="17" max="17" width="15.140625" style="191" bestFit="1" customWidth="1"/>
    <col min="18" max="20" width="15.140625" style="185" bestFit="1" customWidth="1"/>
    <col min="21" max="21" width="16.5703125" style="189" bestFit="1" customWidth="1"/>
    <col min="22" max="29" width="15.140625" style="185" bestFit="1" customWidth="1"/>
    <col min="30" max="30" width="15.140625" style="191" bestFit="1" customWidth="1"/>
    <col min="31" max="33" width="15.140625" style="185" bestFit="1" customWidth="1"/>
    <col min="34" max="34" width="16.5703125" style="189" customWidth="1"/>
    <col min="35" max="42" width="15.140625" style="185" bestFit="1" customWidth="1"/>
    <col min="43" max="43" width="15.140625" style="191" bestFit="1" customWidth="1"/>
    <col min="44" max="46" width="15.140625" style="185" bestFit="1" customWidth="1"/>
    <col min="47" max="47" width="16.5703125" style="189" bestFit="1" customWidth="1"/>
    <col min="48" max="55" width="16.5703125" style="185" bestFit="1" customWidth="1"/>
    <col min="56" max="56" width="16.5703125" style="191" bestFit="1" customWidth="1"/>
    <col min="57" max="59" width="16.5703125" style="185" bestFit="1" customWidth="1"/>
    <col min="60" max="60" width="18.85546875" style="189" bestFit="1" customWidth="1"/>
    <col min="61" max="68" width="16.5703125" style="185" bestFit="1" customWidth="1"/>
    <col min="69" max="69" width="16.5703125" style="191" bestFit="1" customWidth="1"/>
    <col min="70" max="72" width="16.5703125" style="185" bestFit="1" customWidth="1"/>
    <col min="73" max="73" width="18.85546875" style="189" bestFit="1" customWidth="1"/>
    <col min="74" max="74" width="9.140625" style="185"/>
    <col min="75" max="75" width="10.42578125" style="185" bestFit="1" customWidth="1"/>
    <col min="76" max="16384" width="9.140625" style="185"/>
  </cols>
  <sheetData>
    <row r="1" spans="1:93" s="90" customFormat="1" x14ac:dyDescent="0.25">
      <c r="H1" s="91"/>
      <c r="I1" s="92" t="s">
        <v>92</v>
      </c>
      <c r="J1" s="92" t="s">
        <v>93</v>
      </c>
      <c r="K1" s="92" t="s">
        <v>94</v>
      </c>
      <c r="L1" s="92" t="s">
        <v>95</v>
      </c>
      <c r="M1" s="92" t="s">
        <v>96</v>
      </c>
      <c r="N1" s="92" t="s">
        <v>97</v>
      </c>
      <c r="O1" s="92" t="s">
        <v>98</v>
      </c>
      <c r="P1" s="92" t="s">
        <v>99</v>
      </c>
      <c r="Q1" s="92" t="s">
        <v>100</v>
      </c>
      <c r="R1" s="92" t="s">
        <v>101</v>
      </c>
      <c r="S1" s="92" t="s">
        <v>102</v>
      </c>
      <c r="T1" s="92" t="s">
        <v>103</v>
      </c>
      <c r="U1" s="93" t="s">
        <v>9</v>
      </c>
      <c r="V1" s="92" t="s">
        <v>92</v>
      </c>
      <c r="W1" s="92" t="s">
        <v>93</v>
      </c>
      <c r="X1" s="92" t="s">
        <v>94</v>
      </c>
      <c r="Y1" s="92" t="s">
        <v>95</v>
      </c>
      <c r="Z1" s="92" t="s">
        <v>96</v>
      </c>
      <c r="AA1" s="92" t="s">
        <v>97</v>
      </c>
      <c r="AB1" s="92" t="s">
        <v>98</v>
      </c>
      <c r="AC1" s="92" t="s">
        <v>99</v>
      </c>
      <c r="AD1" s="92" t="s">
        <v>100</v>
      </c>
      <c r="AE1" s="92" t="s">
        <v>101</v>
      </c>
      <c r="AF1" s="92" t="s">
        <v>102</v>
      </c>
      <c r="AG1" s="92" t="s">
        <v>103</v>
      </c>
      <c r="AH1" s="93" t="s">
        <v>9</v>
      </c>
      <c r="AI1" s="92" t="s">
        <v>92</v>
      </c>
      <c r="AJ1" s="92" t="s">
        <v>93</v>
      </c>
      <c r="AK1" s="92" t="s">
        <v>94</v>
      </c>
      <c r="AL1" s="92" t="s">
        <v>95</v>
      </c>
      <c r="AM1" s="92" t="s">
        <v>96</v>
      </c>
      <c r="AN1" s="92" t="s">
        <v>97</v>
      </c>
      <c r="AO1" s="92" t="s">
        <v>98</v>
      </c>
      <c r="AP1" s="92" t="s">
        <v>99</v>
      </c>
      <c r="AQ1" s="92" t="s">
        <v>100</v>
      </c>
      <c r="AR1" s="92" t="s">
        <v>101</v>
      </c>
      <c r="AS1" s="92" t="s">
        <v>102</v>
      </c>
      <c r="AT1" s="92" t="s">
        <v>103</v>
      </c>
      <c r="AU1" s="93" t="s">
        <v>9</v>
      </c>
      <c r="AV1" s="92" t="s">
        <v>92</v>
      </c>
      <c r="AW1" s="92" t="s">
        <v>93</v>
      </c>
      <c r="AX1" s="92" t="s">
        <v>94</v>
      </c>
      <c r="AY1" s="92" t="s">
        <v>95</v>
      </c>
      <c r="AZ1" s="92" t="s">
        <v>96</v>
      </c>
      <c r="BA1" s="92" t="s">
        <v>97</v>
      </c>
      <c r="BB1" s="92" t="s">
        <v>98</v>
      </c>
      <c r="BC1" s="92" t="s">
        <v>99</v>
      </c>
      <c r="BD1" s="92" t="s">
        <v>100</v>
      </c>
      <c r="BE1" s="92" t="s">
        <v>101</v>
      </c>
      <c r="BF1" s="92" t="s">
        <v>102</v>
      </c>
      <c r="BG1" s="92" t="s">
        <v>103</v>
      </c>
      <c r="BH1" s="93" t="s">
        <v>9</v>
      </c>
      <c r="BI1" s="92" t="s">
        <v>92</v>
      </c>
      <c r="BJ1" s="92" t="s">
        <v>93</v>
      </c>
      <c r="BK1" s="92" t="s">
        <v>94</v>
      </c>
      <c r="BL1" s="92" t="s">
        <v>95</v>
      </c>
      <c r="BM1" s="92" t="s">
        <v>96</v>
      </c>
      <c r="BN1" s="92" t="s">
        <v>97</v>
      </c>
      <c r="BO1" s="92" t="s">
        <v>98</v>
      </c>
      <c r="BP1" s="92" t="s">
        <v>99</v>
      </c>
      <c r="BQ1" s="92" t="s">
        <v>100</v>
      </c>
      <c r="BR1" s="92" t="s">
        <v>101</v>
      </c>
      <c r="BS1" s="92" t="s">
        <v>102</v>
      </c>
      <c r="BT1" s="92" t="s">
        <v>103</v>
      </c>
      <c r="BU1" s="93" t="s">
        <v>9</v>
      </c>
    </row>
    <row r="2" spans="1:93" s="90" customFormat="1" x14ac:dyDescent="0.25">
      <c r="H2" s="91"/>
      <c r="I2" s="92" t="s">
        <v>0</v>
      </c>
      <c r="J2" s="92" t="s">
        <v>0</v>
      </c>
      <c r="K2" s="92" t="s">
        <v>0</v>
      </c>
      <c r="L2" s="92" t="s">
        <v>0</v>
      </c>
      <c r="M2" s="92" t="s">
        <v>0</v>
      </c>
      <c r="N2" s="92" t="s">
        <v>0</v>
      </c>
      <c r="O2" s="92" t="s">
        <v>0</v>
      </c>
      <c r="P2" s="92" t="s">
        <v>0</v>
      </c>
      <c r="Q2" s="92" t="s">
        <v>0</v>
      </c>
      <c r="R2" s="92" t="s">
        <v>0</v>
      </c>
      <c r="S2" s="92" t="s">
        <v>0</v>
      </c>
      <c r="T2" s="92" t="s">
        <v>0</v>
      </c>
      <c r="U2" s="94" t="s">
        <v>0</v>
      </c>
      <c r="V2" s="92" t="s">
        <v>1</v>
      </c>
      <c r="W2" s="92" t="s">
        <v>1</v>
      </c>
      <c r="X2" s="92" t="s">
        <v>1</v>
      </c>
      <c r="Y2" s="92" t="s">
        <v>1</v>
      </c>
      <c r="Z2" s="92" t="s">
        <v>1</v>
      </c>
      <c r="AA2" s="92" t="s">
        <v>1</v>
      </c>
      <c r="AB2" s="92" t="s">
        <v>1</v>
      </c>
      <c r="AC2" s="92" t="s">
        <v>1</v>
      </c>
      <c r="AD2" s="92" t="s">
        <v>1</v>
      </c>
      <c r="AE2" s="92" t="s">
        <v>1</v>
      </c>
      <c r="AF2" s="92" t="s">
        <v>1</v>
      </c>
      <c r="AG2" s="92" t="s">
        <v>1</v>
      </c>
      <c r="AH2" s="94" t="s">
        <v>1</v>
      </c>
      <c r="AI2" s="92" t="s">
        <v>2</v>
      </c>
      <c r="AJ2" s="92" t="s">
        <v>2</v>
      </c>
      <c r="AK2" s="92" t="s">
        <v>2</v>
      </c>
      <c r="AL2" s="92" t="s">
        <v>2</v>
      </c>
      <c r="AM2" s="92" t="s">
        <v>2</v>
      </c>
      <c r="AN2" s="92" t="s">
        <v>2</v>
      </c>
      <c r="AO2" s="92" t="s">
        <v>2</v>
      </c>
      <c r="AP2" s="92" t="s">
        <v>2</v>
      </c>
      <c r="AQ2" s="92" t="s">
        <v>2</v>
      </c>
      <c r="AR2" s="92" t="s">
        <v>2</v>
      </c>
      <c r="AS2" s="92" t="s">
        <v>2</v>
      </c>
      <c r="AT2" s="92" t="s">
        <v>2</v>
      </c>
      <c r="AU2" s="94" t="s">
        <v>2</v>
      </c>
      <c r="AV2" s="92" t="s">
        <v>3</v>
      </c>
      <c r="AW2" s="92" t="s">
        <v>3</v>
      </c>
      <c r="AX2" s="92" t="s">
        <v>3</v>
      </c>
      <c r="AY2" s="92" t="s">
        <v>3</v>
      </c>
      <c r="AZ2" s="92" t="s">
        <v>3</v>
      </c>
      <c r="BA2" s="92" t="s">
        <v>3</v>
      </c>
      <c r="BB2" s="92" t="s">
        <v>3</v>
      </c>
      <c r="BC2" s="92" t="s">
        <v>3</v>
      </c>
      <c r="BD2" s="92" t="s">
        <v>3</v>
      </c>
      <c r="BE2" s="92" t="s">
        <v>3</v>
      </c>
      <c r="BF2" s="92" t="s">
        <v>3</v>
      </c>
      <c r="BG2" s="92" t="s">
        <v>3</v>
      </c>
      <c r="BH2" s="94" t="s">
        <v>3</v>
      </c>
      <c r="BI2" s="92" t="s">
        <v>4</v>
      </c>
      <c r="BJ2" s="92" t="s">
        <v>4</v>
      </c>
      <c r="BK2" s="92" t="s">
        <v>4</v>
      </c>
      <c r="BL2" s="92" t="s">
        <v>4</v>
      </c>
      <c r="BM2" s="92" t="s">
        <v>4</v>
      </c>
      <c r="BN2" s="92" t="s">
        <v>4</v>
      </c>
      <c r="BO2" s="92" t="s">
        <v>4</v>
      </c>
      <c r="BP2" s="92" t="s">
        <v>4</v>
      </c>
      <c r="BQ2" s="92" t="s">
        <v>4</v>
      </c>
      <c r="BR2" s="92" t="s">
        <v>4</v>
      </c>
      <c r="BS2" s="92" t="s">
        <v>4</v>
      </c>
      <c r="BT2" s="92" t="s">
        <v>4</v>
      </c>
      <c r="BU2" s="94" t="s">
        <v>4</v>
      </c>
    </row>
    <row r="3" spans="1:93" s="95" customFormat="1" x14ac:dyDescent="0.25">
      <c r="H3" s="96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8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8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8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8"/>
    </row>
    <row r="4" spans="1:93" s="95" customFormat="1" x14ac:dyDescent="0.25">
      <c r="B4" s="99"/>
      <c r="C4" s="100" t="s">
        <v>315</v>
      </c>
      <c r="D4" s="100" t="s">
        <v>316</v>
      </c>
      <c r="E4" s="100" t="s">
        <v>2</v>
      </c>
      <c r="F4" s="100" t="s">
        <v>3</v>
      </c>
      <c r="G4" s="100" t="s">
        <v>4</v>
      </c>
      <c r="H4" s="101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8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8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8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8"/>
    </row>
    <row r="5" spans="1:93" s="102" customFormat="1" ht="15.95" customHeight="1" x14ac:dyDescent="0.25">
      <c r="B5" s="103" t="s">
        <v>257</v>
      </c>
      <c r="C5" s="104"/>
      <c r="D5" s="104"/>
      <c r="E5" s="104"/>
      <c r="F5" s="104"/>
      <c r="G5" s="105"/>
      <c r="H5" s="106"/>
      <c r="U5" s="107"/>
      <c r="AH5" s="108"/>
      <c r="AU5" s="98"/>
      <c r="BH5" s="98"/>
      <c r="BU5" s="98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</row>
    <row r="6" spans="1:93" s="102" customFormat="1" ht="15.95" customHeight="1" x14ac:dyDescent="0.25">
      <c r="A6" s="109"/>
      <c r="B6" s="103" t="s">
        <v>266</v>
      </c>
      <c r="C6" s="118">
        <v>0.1</v>
      </c>
      <c r="D6" s="110">
        <v>0.12</v>
      </c>
      <c r="E6" s="110">
        <v>0.08</v>
      </c>
      <c r="F6" s="110">
        <v>0.06</v>
      </c>
      <c r="G6" s="110">
        <v>0.04</v>
      </c>
      <c r="H6" s="106" t="s">
        <v>208</v>
      </c>
      <c r="I6" s="102">
        <v>200</v>
      </c>
      <c r="J6" s="102">
        <v>220.00000000000003</v>
      </c>
      <c r="K6" s="102">
        <v>242.00000000000006</v>
      </c>
      <c r="L6" s="102">
        <v>266.2000000000001</v>
      </c>
      <c r="M6" s="102">
        <v>292.82000000000016</v>
      </c>
      <c r="N6" s="102">
        <v>322.1020000000002</v>
      </c>
      <c r="O6" s="102">
        <v>354.31220000000025</v>
      </c>
      <c r="P6" s="102">
        <v>389.7434200000003</v>
      </c>
      <c r="Q6" s="102">
        <v>428.71776200000039</v>
      </c>
      <c r="R6" s="102">
        <v>471.58953820000045</v>
      </c>
      <c r="S6" s="102">
        <v>518.74849202000053</v>
      </c>
      <c r="T6" s="102">
        <v>570.62334122200059</v>
      </c>
      <c r="U6" s="108">
        <v>4276.8567534420026</v>
      </c>
      <c r="V6" s="102">
        <v>639.09814216864072</v>
      </c>
      <c r="W6" s="102">
        <v>715.78991922887769</v>
      </c>
      <c r="X6" s="102">
        <v>715.78991922887769</v>
      </c>
      <c r="Y6" s="102">
        <v>801.68470953634312</v>
      </c>
      <c r="Z6" s="102">
        <v>801.68470953634312</v>
      </c>
      <c r="AA6" s="102">
        <v>897.88687468070441</v>
      </c>
      <c r="AB6" s="102">
        <v>897.88687468070441</v>
      </c>
      <c r="AC6" s="102">
        <v>1005.633299642389</v>
      </c>
      <c r="AD6" s="102">
        <v>1005.633299642389</v>
      </c>
      <c r="AE6" s="102">
        <v>1126.3092955994757</v>
      </c>
      <c r="AF6" s="102">
        <v>1126.3092955994757</v>
      </c>
      <c r="AG6" s="102">
        <v>1261.4664110714129</v>
      </c>
      <c r="AH6" s="108">
        <v>10995.172750615635</v>
      </c>
      <c r="AI6" s="102">
        <v>1412.8423803999826</v>
      </c>
      <c r="AJ6" s="102">
        <v>1582.3834660479806</v>
      </c>
      <c r="AK6" s="102">
        <v>1582.3834660479806</v>
      </c>
      <c r="AL6" s="102">
        <v>1772.2694819737385</v>
      </c>
      <c r="AM6" s="102">
        <v>1772.2694819737385</v>
      </c>
      <c r="AN6" s="102">
        <v>1984.9418198105873</v>
      </c>
      <c r="AO6" s="102">
        <v>1984.9418198105873</v>
      </c>
      <c r="AP6" s="102">
        <v>2223.1348381878579</v>
      </c>
      <c r="AQ6" s="102">
        <v>2223.1348381878579</v>
      </c>
      <c r="AR6" s="102">
        <v>2489.9110187704009</v>
      </c>
      <c r="AS6" s="102">
        <v>2489.9110187704009</v>
      </c>
      <c r="AT6" s="102">
        <v>2788.7003410228494</v>
      </c>
      <c r="AU6" s="108">
        <v>24306.823971003963</v>
      </c>
      <c r="AV6" s="102">
        <v>3123.3443819455915</v>
      </c>
      <c r="AW6" s="102">
        <v>3498.1457077790628</v>
      </c>
      <c r="AX6" s="102">
        <v>3498.1457077790628</v>
      </c>
      <c r="AY6" s="102">
        <v>3917.9231927125506</v>
      </c>
      <c r="AZ6" s="102">
        <v>3917.9231927125506</v>
      </c>
      <c r="BA6" s="102">
        <v>4388.0739758380569</v>
      </c>
      <c r="BB6" s="102">
        <v>4388.0739758380569</v>
      </c>
      <c r="BC6" s="102">
        <v>4914.6428529386239</v>
      </c>
      <c r="BD6" s="102">
        <v>4914.6428529386239</v>
      </c>
      <c r="BE6" s="102">
        <v>5504.3999952912591</v>
      </c>
      <c r="BF6" s="102">
        <v>5504.3999952912591</v>
      </c>
      <c r="BG6" s="102">
        <v>6164.9279947262112</v>
      </c>
      <c r="BH6" s="108">
        <v>53734.64382579091</v>
      </c>
      <c r="BI6" s="102">
        <v>6904.7193540933567</v>
      </c>
      <c r="BJ6" s="102">
        <v>7733.28567658456</v>
      </c>
      <c r="BK6" s="102">
        <v>7733.28567658456</v>
      </c>
      <c r="BL6" s="102">
        <v>8661.2799577747082</v>
      </c>
      <c r="BM6" s="102">
        <v>8661.2799577747082</v>
      </c>
      <c r="BN6" s="102">
        <v>9700.6335527076735</v>
      </c>
      <c r="BO6" s="102">
        <v>9700.6335527076735</v>
      </c>
      <c r="BP6" s="102">
        <v>10864.709579032595</v>
      </c>
      <c r="BQ6" s="102">
        <v>10864.709579032595</v>
      </c>
      <c r="BR6" s="102">
        <v>12168.474728516507</v>
      </c>
      <c r="BS6" s="102">
        <v>12168.474728516507</v>
      </c>
      <c r="BT6" s="102">
        <v>13628.691695938489</v>
      </c>
      <c r="BU6" s="108">
        <v>118790.17803926393</v>
      </c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</row>
    <row r="7" spans="1:93" s="102" customFormat="1" ht="15.95" customHeight="1" x14ac:dyDescent="0.25">
      <c r="A7" s="109"/>
      <c r="B7" s="103"/>
      <c r="C7" s="111"/>
      <c r="D7" s="111"/>
      <c r="E7" s="111"/>
      <c r="F7" s="112"/>
      <c r="G7" s="111"/>
      <c r="H7" s="106"/>
      <c r="U7" s="108"/>
      <c r="AH7" s="108"/>
      <c r="AU7" s="108"/>
      <c r="BH7" s="108"/>
      <c r="BU7" s="108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</row>
    <row r="8" spans="1:93" s="102" customFormat="1" ht="15.95" customHeight="1" x14ac:dyDescent="0.25">
      <c r="B8" s="103" t="s">
        <v>253</v>
      </c>
      <c r="C8" s="104"/>
      <c r="D8" s="104"/>
      <c r="E8" s="104"/>
      <c r="F8" s="104"/>
      <c r="G8" s="105"/>
      <c r="H8" s="106"/>
      <c r="U8" s="10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108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8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8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8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</row>
    <row r="9" spans="1:93" s="102" customFormat="1" ht="15.95" customHeight="1" x14ac:dyDescent="0.25">
      <c r="A9" s="109"/>
      <c r="B9" s="103" t="s">
        <v>266</v>
      </c>
      <c r="C9" s="118">
        <v>0.14000000000000001</v>
      </c>
      <c r="D9" s="110">
        <v>0.1</v>
      </c>
      <c r="E9" s="110">
        <v>0.08</v>
      </c>
      <c r="F9" s="110">
        <v>0.06</v>
      </c>
      <c r="G9" s="110">
        <v>0.04</v>
      </c>
      <c r="H9" s="106" t="s">
        <v>208</v>
      </c>
      <c r="I9" s="102">
        <v>75</v>
      </c>
      <c r="J9" s="102">
        <v>85.500000000000014</v>
      </c>
      <c r="K9" s="102">
        <v>97.470000000000027</v>
      </c>
      <c r="L9" s="102">
        <v>111.11580000000005</v>
      </c>
      <c r="M9" s="102">
        <v>126.67201200000007</v>
      </c>
      <c r="N9" s="102">
        <v>144.40609368000008</v>
      </c>
      <c r="O9" s="102">
        <v>164.62294679520011</v>
      </c>
      <c r="P9" s="102">
        <v>187.67015934652815</v>
      </c>
      <c r="Q9" s="102">
        <v>213.94398165504211</v>
      </c>
      <c r="R9" s="102">
        <v>243.89613908674804</v>
      </c>
      <c r="S9" s="102">
        <v>278.04159855889282</v>
      </c>
      <c r="T9" s="102">
        <v>316.96742235713782</v>
      </c>
      <c r="U9" s="108">
        <v>2045.3061534795493</v>
      </c>
      <c r="V9" s="102">
        <v>348.66416459285165</v>
      </c>
      <c r="W9" s="102">
        <v>383.53058105213682</v>
      </c>
      <c r="X9" s="102">
        <v>383.53058105213682</v>
      </c>
      <c r="Y9" s="102">
        <v>421.88363915735056</v>
      </c>
      <c r="Z9" s="102">
        <v>421.88363915735056</v>
      </c>
      <c r="AA9" s="102">
        <v>464.07200307308563</v>
      </c>
      <c r="AB9" s="102">
        <v>464.07200307308563</v>
      </c>
      <c r="AC9" s="102">
        <v>510.47920338039421</v>
      </c>
      <c r="AD9" s="102">
        <v>510.47920338039421</v>
      </c>
      <c r="AE9" s="102">
        <v>561.5271237184337</v>
      </c>
      <c r="AF9" s="102">
        <v>561.5271237184337</v>
      </c>
      <c r="AG9" s="102">
        <v>617.67983609027715</v>
      </c>
      <c r="AH9" s="108">
        <v>5649.3291014459301</v>
      </c>
      <c r="AI9" s="102">
        <v>667.09422297749938</v>
      </c>
      <c r="AJ9" s="102">
        <v>720.46176081569934</v>
      </c>
      <c r="AK9" s="102">
        <v>720.46176081569934</v>
      </c>
      <c r="AL9" s="102">
        <v>778.09870168095529</v>
      </c>
      <c r="AM9" s="102">
        <v>778.09870168095529</v>
      </c>
      <c r="AN9" s="102">
        <v>840.34659781543178</v>
      </c>
      <c r="AO9" s="102">
        <v>840.34659781543178</v>
      </c>
      <c r="AP9" s="102">
        <v>907.57432564066642</v>
      </c>
      <c r="AQ9" s="102">
        <v>907.57432564066642</v>
      </c>
      <c r="AR9" s="102">
        <v>980.18027169191976</v>
      </c>
      <c r="AS9" s="102">
        <v>980.18027169191976</v>
      </c>
      <c r="AT9" s="102">
        <v>1058.5946934272733</v>
      </c>
      <c r="AU9" s="108">
        <v>10179.01223169412</v>
      </c>
      <c r="AV9" s="102">
        <v>1122.1103750329098</v>
      </c>
      <c r="AW9" s="102">
        <v>1189.4369975348845</v>
      </c>
      <c r="AX9" s="102">
        <v>1189.4369975348845</v>
      </c>
      <c r="AY9" s="102">
        <v>1260.8032173869776</v>
      </c>
      <c r="AZ9" s="102">
        <v>1260.8032173869776</v>
      </c>
      <c r="BA9" s="102">
        <v>1336.4514104301963</v>
      </c>
      <c r="BB9" s="102">
        <v>1336.4514104301963</v>
      </c>
      <c r="BC9" s="102">
        <v>1416.6384950560082</v>
      </c>
      <c r="BD9" s="102">
        <v>1416.6384950560082</v>
      </c>
      <c r="BE9" s="102">
        <v>1501.6368047593687</v>
      </c>
      <c r="BF9" s="102">
        <v>1501.6368047593687</v>
      </c>
      <c r="BG9" s="102">
        <v>1591.7350130449308</v>
      </c>
      <c r="BH9" s="108">
        <v>16123.77923841271</v>
      </c>
      <c r="BI9" s="102">
        <v>1655.4044135667282</v>
      </c>
      <c r="BJ9" s="102">
        <v>1721.6205901093974</v>
      </c>
      <c r="BK9" s="102">
        <v>1721.6205901093974</v>
      </c>
      <c r="BL9" s="102">
        <v>1790.4854137137734</v>
      </c>
      <c r="BM9" s="102">
        <v>1790.4854137137734</v>
      </c>
      <c r="BN9" s="102">
        <v>1862.1048302623244</v>
      </c>
      <c r="BO9" s="102">
        <v>1862.1048302623244</v>
      </c>
      <c r="BP9" s="102">
        <v>1936.5890234728174</v>
      </c>
      <c r="BQ9" s="102">
        <v>1936.5890234728174</v>
      </c>
      <c r="BR9" s="102">
        <v>2014.0525844117301</v>
      </c>
      <c r="BS9" s="102">
        <v>2014.0525844117301</v>
      </c>
      <c r="BT9" s="102">
        <v>2094.6146877881993</v>
      </c>
      <c r="BU9" s="108">
        <v>22399.723985295012</v>
      </c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</row>
    <row r="10" spans="1:93" s="95" customFormat="1" ht="15.95" customHeight="1" x14ac:dyDescent="0.25">
      <c r="B10" s="113"/>
      <c r="C10" s="114"/>
      <c r="D10" s="114"/>
      <c r="E10" s="114"/>
      <c r="F10" s="114"/>
      <c r="G10" s="114"/>
      <c r="H10" s="106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8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8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8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8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8"/>
      <c r="BV10" s="102"/>
      <c r="BW10" s="102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</row>
    <row r="11" spans="1:93" s="102" customFormat="1" ht="15.95" customHeight="1" x14ac:dyDescent="0.25">
      <c r="B11" s="123" t="s">
        <v>256</v>
      </c>
      <c r="C11" s="104"/>
      <c r="D11" s="104"/>
      <c r="E11" s="104"/>
      <c r="F11" s="104"/>
      <c r="G11" s="105"/>
      <c r="H11" s="106"/>
      <c r="U11" s="108"/>
      <c r="AH11" s="108"/>
      <c r="AU11" s="108"/>
      <c r="BH11" s="108"/>
      <c r="BU11" s="108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</row>
    <row r="12" spans="1:93" s="102" customFormat="1" ht="15.95" customHeight="1" x14ac:dyDescent="0.25">
      <c r="A12" s="109"/>
      <c r="B12" s="103" t="s">
        <v>250</v>
      </c>
      <c r="C12" s="118">
        <v>0.12</v>
      </c>
      <c r="D12" s="110">
        <v>0.1</v>
      </c>
      <c r="E12" s="110">
        <v>0.06</v>
      </c>
      <c r="F12" s="110">
        <v>0.04</v>
      </c>
      <c r="G12" s="110">
        <v>0.03</v>
      </c>
      <c r="H12" s="106" t="s">
        <v>208</v>
      </c>
      <c r="I12" s="115">
        <v>4</v>
      </c>
      <c r="J12" s="115">
        <v>4.4800000000000004</v>
      </c>
      <c r="K12" s="115">
        <v>5.0176000000000007</v>
      </c>
      <c r="L12" s="115">
        <v>5.6197120000000016</v>
      </c>
      <c r="M12" s="115">
        <v>6.2940774400000024</v>
      </c>
      <c r="N12" s="115">
        <v>7.0493667328000029</v>
      </c>
      <c r="O12" s="115">
        <v>7.8952907407360042</v>
      </c>
      <c r="P12" s="115">
        <v>8.8427256296243257</v>
      </c>
      <c r="Q12" s="115">
        <v>9.9038527051792453</v>
      </c>
      <c r="R12" s="115">
        <v>11.092315029800757</v>
      </c>
      <c r="S12" s="115">
        <v>12.423392833376848</v>
      </c>
      <c r="T12" s="115">
        <v>13.914199973382072</v>
      </c>
      <c r="U12" s="108">
        <v>386.13013233959703</v>
      </c>
      <c r="V12" s="115">
        <v>15.583903970187922</v>
      </c>
      <c r="W12" s="115">
        <v>17.453972446610475</v>
      </c>
      <c r="X12" s="115">
        <v>19.548449140203733</v>
      </c>
      <c r="Y12" s="115">
        <v>21.894263037028182</v>
      </c>
      <c r="Z12" s="115">
        <v>24.521574601471567</v>
      </c>
      <c r="AA12" s="115">
        <v>27.464163553648156</v>
      </c>
      <c r="AB12" s="115">
        <v>30.210579909012974</v>
      </c>
      <c r="AC12" s="115">
        <v>33.231637899914276</v>
      </c>
      <c r="AD12" s="115">
        <v>36.554801689905709</v>
      </c>
      <c r="AE12" s="115">
        <v>40.21028185889628</v>
      </c>
      <c r="AF12" s="115">
        <v>44.231310044785914</v>
      </c>
      <c r="AG12" s="115">
        <v>48.654441049264513</v>
      </c>
      <c r="AH12" s="108">
        <v>359.5593792009297</v>
      </c>
      <c r="AI12" s="115">
        <v>51.573707512220388</v>
      </c>
      <c r="AJ12" s="115">
        <v>54.668129962953614</v>
      </c>
      <c r="AK12" s="115">
        <v>57.948217760730834</v>
      </c>
      <c r="AL12" s="115">
        <v>61.425110826374684</v>
      </c>
      <c r="AM12" s="115">
        <v>65.11061747595717</v>
      </c>
      <c r="AN12" s="115">
        <v>69.017254524514598</v>
      </c>
      <c r="AO12" s="115">
        <v>73.158289795985482</v>
      </c>
      <c r="AP12" s="115">
        <v>77.547787183744617</v>
      </c>
      <c r="AQ12" s="115">
        <v>82.200654414769303</v>
      </c>
      <c r="AR12" s="115">
        <v>87.132693679655461</v>
      </c>
      <c r="AS12" s="115">
        <v>92.360655300434786</v>
      </c>
      <c r="AT12" s="115">
        <v>97.902294618460871</v>
      </c>
      <c r="AU12" s="108">
        <v>870.04541305580187</v>
      </c>
      <c r="AV12" s="115">
        <v>103.77643229556853</v>
      </c>
      <c r="AW12" s="115">
        <v>110.00301823330264</v>
      </c>
      <c r="AX12" s="115">
        <v>116.6031993273008</v>
      </c>
      <c r="AY12" s="115">
        <v>123.59939128693885</v>
      </c>
      <c r="AZ12" s="115">
        <v>131.01535476415521</v>
      </c>
      <c r="BA12" s="115">
        <v>138.87627605000452</v>
      </c>
      <c r="BB12" s="115">
        <v>147.20885261300481</v>
      </c>
      <c r="BC12" s="115">
        <v>156.04138376978511</v>
      </c>
      <c r="BD12" s="115">
        <v>165.40386679597222</v>
      </c>
      <c r="BE12" s="115">
        <v>175.32809880373057</v>
      </c>
      <c r="BF12" s="115">
        <v>185.84778473195442</v>
      </c>
      <c r="BG12" s="115">
        <v>196.99865181587168</v>
      </c>
      <c r="BH12" s="108">
        <v>196.99865181587168</v>
      </c>
      <c r="BI12" s="115">
        <v>208.818570924824</v>
      </c>
      <c r="BJ12" s="115">
        <v>221.34768518031345</v>
      </c>
      <c r="BK12" s="115">
        <v>234.62854629113227</v>
      </c>
      <c r="BL12" s="115">
        <v>248.70625906860022</v>
      </c>
      <c r="BM12" s="115">
        <v>263.62863461271627</v>
      </c>
      <c r="BN12" s="115">
        <v>279.44635268947928</v>
      </c>
      <c r="BO12" s="115">
        <v>296.21313385084807</v>
      </c>
      <c r="BP12" s="115">
        <v>313.98592188189895</v>
      </c>
      <c r="BQ12" s="115">
        <v>332.82507719481288</v>
      </c>
      <c r="BR12" s="115">
        <v>352.79458182650166</v>
      </c>
      <c r="BS12" s="115">
        <v>373.96225673609177</v>
      </c>
      <c r="BT12" s="115">
        <v>396.39999214025732</v>
      </c>
      <c r="BU12" s="108">
        <v>396.39999214025732</v>
      </c>
      <c r="BV12" s="121"/>
      <c r="BW12" s="121"/>
      <c r="BX12" s="121"/>
      <c r="BY12" s="116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</row>
    <row r="13" spans="1:93" s="102" customFormat="1" ht="15.95" customHeight="1" x14ac:dyDescent="0.25">
      <c r="A13" s="109"/>
      <c r="B13" s="103" t="s">
        <v>306</v>
      </c>
      <c r="C13" s="124">
        <v>4</v>
      </c>
      <c r="D13" s="124">
        <v>5</v>
      </c>
      <c r="E13" s="124">
        <v>6</v>
      </c>
      <c r="F13" s="124">
        <v>7</v>
      </c>
      <c r="G13" s="124">
        <v>8</v>
      </c>
      <c r="H13" s="106" t="s">
        <v>249</v>
      </c>
      <c r="I13" s="115">
        <v>16</v>
      </c>
      <c r="J13" s="115">
        <v>17.920000000000002</v>
      </c>
      <c r="K13" s="115">
        <v>20.070400000000003</v>
      </c>
      <c r="L13" s="115">
        <v>22.478848000000006</v>
      </c>
      <c r="M13" s="115">
        <v>25.176309760000009</v>
      </c>
      <c r="N13" s="115">
        <v>28.197466931200012</v>
      </c>
      <c r="O13" s="115">
        <v>31.581162962944017</v>
      </c>
      <c r="P13" s="115">
        <v>35.370902518497303</v>
      </c>
      <c r="Q13" s="115">
        <v>39.615410820716981</v>
      </c>
      <c r="R13" s="115">
        <v>44.369260119203027</v>
      </c>
      <c r="S13" s="115">
        <v>49.693571333507393</v>
      </c>
      <c r="T13" s="115">
        <v>55.656799893528287</v>
      </c>
      <c r="U13" s="108">
        <v>19.306506616979853</v>
      </c>
      <c r="V13" s="115">
        <v>77.919519850939608</v>
      </c>
      <c r="W13" s="115">
        <v>87.269862233052379</v>
      </c>
      <c r="X13" s="115">
        <v>97.74224570101866</v>
      </c>
      <c r="Y13" s="115">
        <v>109.47131518514091</v>
      </c>
      <c r="Z13" s="115">
        <v>122.60787300735784</v>
      </c>
      <c r="AA13" s="115">
        <v>137.32081776824077</v>
      </c>
      <c r="AB13" s="115">
        <v>151.05289954506486</v>
      </c>
      <c r="AC13" s="115">
        <v>166.15818949957139</v>
      </c>
      <c r="AD13" s="115">
        <v>182.77400844952854</v>
      </c>
      <c r="AE13" s="115">
        <v>201.0514092944814</v>
      </c>
      <c r="AF13" s="115">
        <v>221.15655022392957</v>
      </c>
      <c r="AG13" s="115">
        <v>243.27220524632256</v>
      </c>
      <c r="AH13" s="108">
        <v>1797.7968960046485</v>
      </c>
      <c r="AI13" s="115">
        <v>309.44224507332234</v>
      </c>
      <c r="AJ13" s="115">
        <v>328.00877977772166</v>
      </c>
      <c r="AK13" s="115">
        <v>347.68930656438499</v>
      </c>
      <c r="AL13" s="115">
        <v>368.55066495824809</v>
      </c>
      <c r="AM13" s="115">
        <v>390.66370485574305</v>
      </c>
      <c r="AN13" s="115">
        <v>414.10352714708756</v>
      </c>
      <c r="AO13" s="115">
        <v>438.94973877591292</v>
      </c>
      <c r="AP13" s="115">
        <v>465.2867231024677</v>
      </c>
      <c r="AQ13" s="115">
        <v>493.20392648861582</v>
      </c>
      <c r="AR13" s="115">
        <v>522.79616207793276</v>
      </c>
      <c r="AS13" s="115">
        <v>554.16393180260866</v>
      </c>
      <c r="AT13" s="115">
        <v>587.41376771076523</v>
      </c>
      <c r="AU13" s="108">
        <v>5220.2724783348103</v>
      </c>
      <c r="AV13" s="115">
        <v>726.43502606897971</v>
      </c>
      <c r="AW13" s="115">
        <v>770.02112763311845</v>
      </c>
      <c r="AX13" s="115">
        <v>816.22239529110561</v>
      </c>
      <c r="AY13" s="115">
        <v>865.19573900857199</v>
      </c>
      <c r="AZ13" s="115">
        <v>917.10748334908646</v>
      </c>
      <c r="BA13" s="115">
        <v>972.13393235003161</v>
      </c>
      <c r="BB13" s="115">
        <v>1030.4619682910336</v>
      </c>
      <c r="BC13" s="115">
        <v>1092.2896863884957</v>
      </c>
      <c r="BD13" s="115">
        <v>1157.8270675718056</v>
      </c>
      <c r="BE13" s="115">
        <v>1227.2966916261139</v>
      </c>
      <c r="BF13" s="115">
        <v>1300.934493123681</v>
      </c>
      <c r="BG13" s="115">
        <v>1378.9905627111018</v>
      </c>
      <c r="BH13" s="108">
        <v>12254.916173413125</v>
      </c>
      <c r="BI13" s="115">
        <v>1670.548567398592</v>
      </c>
      <c r="BJ13" s="115">
        <v>1770.7814814425076</v>
      </c>
      <c r="BK13" s="115">
        <v>1877.0283703290581</v>
      </c>
      <c r="BL13" s="115">
        <v>1989.6500725488017</v>
      </c>
      <c r="BM13" s="115">
        <v>2109.0290769017301</v>
      </c>
      <c r="BN13" s="115">
        <v>2235.5708215158343</v>
      </c>
      <c r="BO13" s="115">
        <v>2369.7050708067845</v>
      </c>
      <c r="BP13" s="115">
        <v>2511.8873750551916</v>
      </c>
      <c r="BQ13" s="115">
        <v>2662.600617558503</v>
      </c>
      <c r="BR13" s="115">
        <v>2822.3566546120132</v>
      </c>
      <c r="BS13" s="115">
        <v>2991.6980538887342</v>
      </c>
      <c r="BT13" s="115">
        <v>3171.1999371220586</v>
      </c>
      <c r="BU13" s="108">
        <v>28182.056099179805</v>
      </c>
      <c r="BV13" s="121"/>
      <c r="BW13" s="121"/>
      <c r="BX13" s="121"/>
      <c r="BY13" s="121"/>
      <c r="BZ13" s="121"/>
      <c r="CA13" s="121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</row>
    <row r="14" spans="1:93" s="102" customFormat="1" ht="15.95" customHeight="1" x14ac:dyDescent="0.25">
      <c r="B14" s="415" t="s">
        <v>338</v>
      </c>
      <c r="C14" s="118">
        <v>0.05</v>
      </c>
      <c r="D14" s="118">
        <v>0.04</v>
      </c>
      <c r="E14" s="118">
        <v>0.03</v>
      </c>
      <c r="F14" s="118">
        <v>0.03</v>
      </c>
      <c r="G14" s="118">
        <v>0.03</v>
      </c>
      <c r="H14" s="106" t="s">
        <v>273</v>
      </c>
      <c r="I14" s="119">
        <v>0.8</v>
      </c>
      <c r="J14" s="119">
        <v>0.89600000000000013</v>
      </c>
      <c r="K14" s="119">
        <v>1.0035200000000002</v>
      </c>
      <c r="L14" s="119">
        <v>1.1239424000000005</v>
      </c>
      <c r="M14" s="119">
        <v>1.2588154880000006</v>
      </c>
      <c r="N14" s="119">
        <v>1.4098733465600006</v>
      </c>
      <c r="O14" s="119">
        <v>1.579058148147201</v>
      </c>
      <c r="P14" s="119">
        <v>1.7685451259248652</v>
      </c>
      <c r="Q14" s="119">
        <v>1.9807705410358492</v>
      </c>
      <c r="R14" s="119">
        <v>2.2184630059601513</v>
      </c>
      <c r="S14" s="119">
        <v>2.4846785666753699</v>
      </c>
      <c r="T14" s="119">
        <v>2.7828399946764146</v>
      </c>
      <c r="U14" s="120">
        <v>19.306506616979853</v>
      </c>
      <c r="V14" s="119">
        <v>3.1167807940375845</v>
      </c>
      <c r="W14" s="119">
        <v>3.490794489322095</v>
      </c>
      <c r="X14" s="119">
        <v>3.9096898280407464</v>
      </c>
      <c r="Y14" s="119">
        <v>4.3788526074056362</v>
      </c>
      <c r="Z14" s="119">
        <v>4.9043149202943139</v>
      </c>
      <c r="AA14" s="119">
        <v>5.4928327107296306</v>
      </c>
      <c r="AB14" s="119">
        <v>6.0421159818025947</v>
      </c>
      <c r="AC14" s="119">
        <v>6.6463275799828558</v>
      </c>
      <c r="AD14" s="119">
        <v>7.3109603379811414</v>
      </c>
      <c r="AE14" s="119">
        <v>8.0420563717792568</v>
      </c>
      <c r="AF14" s="119">
        <v>8.8462620089571828</v>
      </c>
      <c r="AG14" s="119">
        <v>9.7308882098529033</v>
      </c>
      <c r="AH14" s="108">
        <v>71.911875840185942</v>
      </c>
      <c r="AI14" s="119">
        <v>9.2832673521996707</v>
      </c>
      <c r="AJ14" s="119">
        <v>9.8402633933316501</v>
      </c>
      <c r="AK14" s="119">
        <v>10.43067919693155</v>
      </c>
      <c r="AL14" s="119">
        <v>11.056519948747443</v>
      </c>
      <c r="AM14" s="119">
        <v>11.719911145672292</v>
      </c>
      <c r="AN14" s="119">
        <v>12.423105814412626</v>
      </c>
      <c r="AO14" s="119">
        <v>13.168492163277387</v>
      </c>
      <c r="AP14" s="119">
        <v>13.95860169307403</v>
      </c>
      <c r="AQ14" s="119">
        <v>14.796117794658475</v>
      </c>
      <c r="AR14" s="119">
        <v>15.683884862337983</v>
      </c>
      <c r="AS14" s="119">
        <v>16.62491795407826</v>
      </c>
      <c r="AT14" s="119">
        <v>17.622413031322957</v>
      </c>
      <c r="AU14" s="108">
        <v>156.60817435004432</v>
      </c>
      <c r="AV14" s="119">
        <v>21.79305078206939</v>
      </c>
      <c r="AW14" s="119">
        <v>23.100633828993551</v>
      </c>
      <c r="AX14" s="119">
        <v>24.486671858733168</v>
      </c>
      <c r="AY14" s="119">
        <v>25.955872170257159</v>
      </c>
      <c r="AZ14" s="119">
        <v>27.513224500472592</v>
      </c>
      <c r="BA14" s="119">
        <v>29.164017970500947</v>
      </c>
      <c r="BB14" s="119">
        <v>30.913859048731005</v>
      </c>
      <c r="BC14" s="119">
        <v>32.768690591654874</v>
      </c>
      <c r="BD14" s="119">
        <v>34.73481202715417</v>
      </c>
      <c r="BE14" s="119">
        <v>36.818900748783413</v>
      </c>
      <c r="BF14" s="119">
        <v>39.028034793710432</v>
      </c>
      <c r="BG14" s="119">
        <v>41.369716881333055</v>
      </c>
      <c r="BH14" s="108">
        <v>367.64748520239374</v>
      </c>
      <c r="BI14" s="119">
        <v>50.116457021957757</v>
      </c>
      <c r="BJ14" s="119">
        <v>53.123444443275226</v>
      </c>
      <c r="BK14" s="119">
        <v>56.310851109871741</v>
      </c>
      <c r="BL14" s="119">
        <v>59.689502176464053</v>
      </c>
      <c r="BM14" s="119">
        <v>63.270872307051903</v>
      </c>
      <c r="BN14" s="119">
        <v>67.067124645475019</v>
      </c>
      <c r="BO14" s="119">
        <v>71.091152124203532</v>
      </c>
      <c r="BP14" s="119">
        <v>75.356621251655739</v>
      </c>
      <c r="BQ14" s="119">
        <v>79.878018526755085</v>
      </c>
      <c r="BR14" s="119">
        <v>84.670699638360389</v>
      </c>
      <c r="BS14" s="119">
        <v>89.750941616662018</v>
      </c>
      <c r="BT14" s="119">
        <v>95.135998113661756</v>
      </c>
      <c r="BU14" s="108">
        <v>845.46168297539418</v>
      </c>
      <c r="BV14" s="121"/>
      <c r="BW14" s="121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</row>
    <row r="15" spans="1:93" s="102" customFormat="1" ht="15.95" customHeight="1" x14ac:dyDescent="0.25">
      <c r="B15" s="415" t="s">
        <v>339</v>
      </c>
      <c r="C15" s="118">
        <v>0.15</v>
      </c>
      <c r="D15" s="118">
        <v>0.11</v>
      </c>
      <c r="E15" s="118">
        <v>0.1</v>
      </c>
      <c r="F15" s="118">
        <v>0.1</v>
      </c>
      <c r="G15" s="118">
        <v>0.1</v>
      </c>
      <c r="H15" s="106" t="s">
        <v>273</v>
      </c>
      <c r="I15" s="119">
        <v>2.4</v>
      </c>
      <c r="J15" s="119">
        <v>2.6880000000000002</v>
      </c>
      <c r="K15" s="119">
        <v>3.0105600000000003</v>
      </c>
      <c r="L15" s="119">
        <v>3.3718272000000007</v>
      </c>
      <c r="M15" s="119">
        <v>3.7764464640000011</v>
      </c>
      <c r="N15" s="119">
        <v>4.2296200396800012</v>
      </c>
      <c r="O15" s="119">
        <v>4.7371744444416022</v>
      </c>
      <c r="P15" s="119">
        <v>5.3056353777745953</v>
      </c>
      <c r="Q15" s="119">
        <v>5.942311623107547</v>
      </c>
      <c r="R15" s="119">
        <v>6.655389017880454</v>
      </c>
      <c r="S15" s="119">
        <v>7.4540357000261084</v>
      </c>
      <c r="T15" s="119">
        <v>8.3485199840292434</v>
      </c>
      <c r="U15" s="120">
        <v>57.919519850939558</v>
      </c>
      <c r="V15" s="119">
        <v>8.5711471836033564</v>
      </c>
      <c r="W15" s="119">
        <v>9.5996848456357622</v>
      </c>
      <c r="X15" s="119">
        <v>10.751647027112053</v>
      </c>
      <c r="Y15" s="119">
        <v>12.041844670365499</v>
      </c>
      <c r="Z15" s="119">
        <v>13.486866030809363</v>
      </c>
      <c r="AA15" s="119">
        <v>15.105289954506485</v>
      </c>
      <c r="AB15" s="119">
        <v>16.615818949957134</v>
      </c>
      <c r="AC15" s="119">
        <v>18.277400844952854</v>
      </c>
      <c r="AD15" s="119">
        <v>20.10514092944814</v>
      </c>
      <c r="AE15" s="119">
        <v>22.115655022392954</v>
      </c>
      <c r="AF15" s="119">
        <v>24.327220524632253</v>
      </c>
      <c r="AG15" s="119">
        <v>26.759942577095483</v>
      </c>
      <c r="AH15" s="108">
        <v>197.75765856051132</v>
      </c>
      <c r="AI15" s="119">
        <v>30.944224507332237</v>
      </c>
      <c r="AJ15" s="119">
        <v>32.800877977772167</v>
      </c>
      <c r="AK15" s="119">
        <v>34.768930656438499</v>
      </c>
      <c r="AL15" s="119">
        <v>36.855066495824808</v>
      </c>
      <c r="AM15" s="119">
        <v>39.066370485574311</v>
      </c>
      <c r="AN15" s="119">
        <v>41.410352714708758</v>
      </c>
      <c r="AO15" s="119">
        <v>43.894973877591298</v>
      </c>
      <c r="AP15" s="119">
        <v>46.528672310246776</v>
      </c>
      <c r="AQ15" s="119">
        <v>49.320392648861585</v>
      </c>
      <c r="AR15" s="119">
        <v>52.279616207793282</v>
      </c>
      <c r="AS15" s="119">
        <v>55.416393180260869</v>
      </c>
      <c r="AT15" s="119">
        <v>58.741376771076524</v>
      </c>
      <c r="AU15" s="108">
        <v>522.02724783348117</v>
      </c>
      <c r="AV15" s="119">
        <v>72.643502606897968</v>
      </c>
      <c r="AW15" s="119">
        <v>77.002112763311857</v>
      </c>
      <c r="AX15" s="119">
        <v>81.622239529110573</v>
      </c>
      <c r="AY15" s="119">
        <v>86.51957390085721</v>
      </c>
      <c r="AZ15" s="119">
        <v>91.710748334908658</v>
      </c>
      <c r="BA15" s="119">
        <v>97.213393235003167</v>
      </c>
      <c r="BB15" s="119">
        <v>103.04619682910337</v>
      </c>
      <c r="BC15" s="119">
        <v>109.22896863884958</v>
      </c>
      <c r="BD15" s="119">
        <v>115.78270675718056</v>
      </c>
      <c r="BE15" s="119">
        <v>122.7296691626114</v>
      </c>
      <c r="BF15" s="119">
        <v>130.09344931236811</v>
      </c>
      <c r="BG15" s="119">
        <v>137.8990562711102</v>
      </c>
      <c r="BH15" s="108">
        <v>1225.4916173413126</v>
      </c>
      <c r="BI15" s="119">
        <v>167.05485673985922</v>
      </c>
      <c r="BJ15" s="119">
        <v>177.07814814425078</v>
      </c>
      <c r="BK15" s="119">
        <v>187.70283703290582</v>
      </c>
      <c r="BL15" s="119">
        <v>198.96500725488019</v>
      </c>
      <c r="BM15" s="119">
        <v>210.90290769017304</v>
      </c>
      <c r="BN15" s="119">
        <v>223.55708215158344</v>
      </c>
      <c r="BO15" s="119">
        <v>236.97050708067846</v>
      </c>
      <c r="BP15" s="119">
        <v>251.18873750551916</v>
      </c>
      <c r="BQ15" s="119">
        <v>266.2600617558503</v>
      </c>
      <c r="BR15" s="119">
        <v>282.23566546120134</v>
      </c>
      <c r="BS15" s="119">
        <v>299.16980538887344</v>
      </c>
      <c r="BT15" s="119">
        <v>317.11999371220588</v>
      </c>
      <c r="BU15" s="108">
        <v>2818.2056099179813</v>
      </c>
      <c r="BV15" s="121"/>
      <c r="BW15" s="121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</row>
    <row r="16" spans="1:93" s="102" customFormat="1" ht="15.95" customHeight="1" x14ac:dyDescent="0.25">
      <c r="B16" s="415" t="s">
        <v>340</v>
      </c>
      <c r="C16" s="118">
        <v>0.2</v>
      </c>
      <c r="D16" s="118">
        <v>0.15</v>
      </c>
      <c r="E16" s="118">
        <v>0.13</v>
      </c>
      <c r="F16" s="118">
        <v>0.13</v>
      </c>
      <c r="G16" s="118">
        <v>0.13</v>
      </c>
      <c r="H16" s="106" t="s">
        <v>273</v>
      </c>
      <c r="I16" s="119">
        <v>3.2</v>
      </c>
      <c r="J16" s="119">
        <v>3.5840000000000005</v>
      </c>
      <c r="K16" s="119">
        <v>4.0140800000000008</v>
      </c>
      <c r="L16" s="119">
        <v>4.4957696000000018</v>
      </c>
      <c r="M16" s="119">
        <v>5.0352619520000026</v>
      </c>
      <c r="N16" s="119">
        <v>5.6394933862400025</v>
      </c>
      <c r="O16" s="119">
        <v>6.3162325925888041</v>
      </c>
      <c r="P16" s="119">
        <v>7.0741805036994609</v>
      </c>
      <c r="Q16" s="119">
        <v>7.9230821641433966</v>
      </c>
      <c r="R16" s="119">
        <v>8.8738520238406053</v>
      </c>
      <c r="S16" s="119">
        <v>9.9387142667014796</v>
      </c>
      <c r="T16" s="119">
        <v>11.131359978705659</v>
      </c>
      <c r="U16" s="120">
        <v>77.226026467919411</v>
      </c>
      <c r="V16" s="119">
        <v>11.687927977640941</v>
      </c>
      <c r="W16" s="119">
        <v>13.090479334957857</v>
      </c>
      <c r="X16" s="119">
        <v>14.661336855152799</v>
      </c>
      <c r="Y16" s="119">
        <v>16.420697277771136</v>
      </c>
      <c r="Z16" s="119">
        <v>18.391180951103674</v>
      </c>
      <c r="AA16" s="119">
        <v>20.598122665236115</v>
      </c>
      <c r="AB16" s="119">
        <v>22.65793493175973</v>
      </c>
      <c r="AC16" s="119">
        <v>24.923728424935707</v>
      </c>
      <c r="AD16" s="119">
        <v>27.41610126742928</v>
      </c>
      <c r="AE16" s="119">
        <v>30.15771139417221</v>
      </c>
      <c r="AF16" s="119">
        <v>33.173482533589436</v>
      </c>
      <c r="AG16" s="119">
        <v>36.490830786948379</v>
      </c>
      <c r="AH16" s="108">
        <v>269.66953440069727</v>
      </c>
      <c r="AI16" s="119">
        <v>40.227491859531902</v>
      </c>
      <c r="AJ16" s="119">
        <v>42.641141371103814</v>
      </c>
      <c r="AK16" s="119">
        <v>45.199609853370049</v>
      </c>
      <c r="AL16" s="119">
        <v>47.911586444572251</v>
      </c>
      <c r="AM16" s="119">
        <v>50.786281631246595</v>
      </c>
      <c r="AN16" s="119">
        <v>53.833458529121387</v>
      </c>
      <c r="AO16" s="119">
        <v>57.063466040868683</v>
      </c>
      <c r="AP16" s="119">
        <v>60.487274003320806</v>
      </c>
      <c r="AQ16" s="119">
        <v>64.116510443520056</v>
      </c>
      <c r="AR16" s="119">
        <v>67.963501070131258</v>
      </c>
      <c r="AS16" s="119">
        <v>72.041311134339125</v>
      </c>
      <c r="AT16" s="119">
        <v>76.363789802399481</v>
      </c>
      <c r="AU16" s="108">
        <v>678.63542218352541</v>
      </c>
      <c r="AV16" s="119">
        <v>94.436553388967369</v>
      </c>
      <c r="AW16" s="119">
        <v>100.10274659230541</v>
      </c>
      <c r="AX16" s="119">
        <v>106.10891138784373</v>
      </c>
      <c r="AY16" s="119">
        <v>112.47544607111436</v>
      </c>
      <c r="AZ16" s="119">
        <v>119.22397283538125</v>
      </c>
      <c r="BA16" s="119">
        <v>126.37741120550412</v>
      </c>
      <c r="BB16" s="119">
        <v>133.96005587783438</v>
      </c>
      <c r="BC16" s="119">
        <v>141.99765923050444</v>
      </c>
      <c r="BD16" s="119">
        <v>150.51751878433473</v>
      </c>
      <c r="BE16" s="119">
        <v>159.54856991139482</v>
      </c>
      <c r="BF16" s="119">
        <v>169.12148410607853</v>
      </c>
      <c r="BG16" s="119">
        <v>179.26877315244323</v>
      </c>
      <c r="BH16" s="108">
        <v>1593.1391025437063</v>
      </c>
      <c r="BI16" s="119">
        <v>217.17131376181698</v>
      </c>
      <c r="BJ16" s="119">
        <v>230.20159258752599</v>
      </c>
      <c r="BK16" s="119">
        <v>244.01368814277757</v>
      </c>
      <c r="BL16" s="119">
        <v>258.65450943134425</v>
      </c>
      <c r="BM16" s="119">
        <v>274.17377999722493</v>
      </c>
      <c r="BN16" s="119">
        <v>290.62420679705849</v>
      </c>
      <c r="BO16" s="119">
        <v>308.06165920488201</v>
      </c>
      <c r="BP16" s="119">
        <v>326.54535875717494</v>
      </c>
      <c r="BQ16" s="119">
        <v>346.13808028260542</v>
      </c>
      <c r="BR16" s="119">
        <v>366.90636509956175</v>
      </c>
      <c r="BS16" s="119">
        <v>388.92074700553547</v>
      </c>
      <c r="BT16" s="119">
        <v>412.25599182586762</v>
      </c>
      <c r="BU16" s="108">
        <v>3663.6672928933754</v>
      </c>
      <c r="BV16" s="121"/>
      <c r="BW16" s="121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</row>
    <row r="17" spans="1:93" s="102" customFormat="1" ht="15.95" customHeight="1" x14ac:dyDescent="0.25">
      <c r="B17" s="415" t="s">
        <v>341</v>
      </c>
      <c r="C17" s="118">
        <v>0.2</v>
      </c>
      <c r="D17" s="118">
        <v>0.15</v>
      </c>
      <c r="E17" s="118">
        <v>0.13</v>
      </c>
      <c r="F17" s="118">
        <v>0.13</v>
      </c>
      <c r="G17" s="118">
        <v>0.13</v>
      </c>
      <c r="H17" s="106" t="s">
        <v>273</v>
      </c>
      <c r="I17" s="119">
        <v>3.2</v>
      </c>
      <c r="J17" s="119">
        <v>3.5840000000000005</v>
      </c>
      <c r="K17" s="119">
        <v>4.0140800000000008</v>
      </c>
      <c r="L17" s="119">
        <v>4.4957696000000018</v>
      </c>
      <c r="M17" s="119">
        <v>5.0352619520000026</v>
      </c>
      <c r="N17" s="119">
        <v>5.6394933862400025</v>
      </c>
      <c r="O17" s="119">
        <v>6.3162325925888041</v>
      </c>
      <c r="P17" s="119">
        <v>7.0741805036994609</v>
      </c>
      <c r="Q17" s="119">
        <v>7.9230821641433966</v>
      </c>
      <c r="R17" s="119">
        <v>8.8738520238406053</v>
      </c>
      <c r="S17" s="119">
        <v>9.9387142667014796</v>
      </c>
      <c r="T17" s="119">
        <v>11.131359978705659</v>
      </c>
      <c r="U17" s="120">
        <v>77.226026467919411</v>
      </c>
      <c r="V17" s="119">
        <v>11.687927977640941</v>
      </c>
      <c r="W17" s="119">
        <v>13.090479334957857</v>
      </c>
      <c r="X17" s="119">
        <v>14.661336855152799</v>
      </c>
      <c r="Y17" s="119">
        <v>16.420697277771136</v>
      </c>
      <c r="Z17" s="119">
        <v>18.391180951103674</v>
      </c>
      <c r="AA17" s="119">
        <v>20.598122665236115</v>
      </c>
      <c r="AB17" s="119">
        <v>22.65793493175973</v>
      </c>
      <c r="AC17" s="119">
        <v>24.923728424935707</v>
      </c>
      <c r="AD17" s="119">
        <v>27.41610126742928</v>
      </c>
      <c r="AE17" s="119">
        <v>30.15771139417221</v>
      </c>
      <c r="AF17" s="119">
        <v>33.173482533589436</v>
      </c>
      <c r="AG17" s="119">
        <v>36.490830786948379</v>
      </c>
      <c r="AH17" s="108">
        <v>269.66953440069727</v>
      </c>
      <c r="AI17" s="119">
        <v>40.227491859531902</v>
      </c>
      <c r="AJ17" s="119">
        <v>42.641141371103814</v>
      </c>
      <c r="AK17" s="119">
        <v>45.199609853370049</v>
      </c>
      <c r="AL17" s="119">
        <v>47.911586444572251</v>
      </c>
      <c r="AM17" s="119">
        <v>50.786281631246595</v>
      </c>
      <c r="AN17" s="119">
        <v>53.833458529121387</v>
      </c>
      <c r="AO17" s="119">
        <v>57.063466040868683</v>
      </c>
      <c r="AP17" s="119">
        <v>60.487274003320806</v>
      </c>
      <c r="AQ17" s="119">
        <v>64.116510443520056</v>
      </c>
      <c r="AR17" s="119">
        <v>67.963501070131258</v>
      </c>
      <c r="AS17" s="119">
        <v>72.041311134339125</v>
      </c>
      <c r="AT17" s="119">
        <v>76.363789802399481</v>
      </c>
      <c r="AU17" s="108">
        <v>678.63542218352541</v>
      </c>
      <c r="AV17" s="119">
        <v>94.436553388967369</v>
      </c>
      <c r="AW17" s="119">
        <v>100.10274659230541</v>
      </c>
      <c r="AX17" s="119">
        <v>106.10891138784373</v>
      </c>
      <c r="AY17" s="119">
        <v>112.47544607111436</v>
      </c>
      <c r="AZ17" s="119">
        <v>119.22397283538125</v>
      </c>
      <c r="BA17" s="119">
        <v>126.37741120550412</v>
      </c>
      <c r="BB17" s="119">
        <v>133.96005587783438</v>
      </c>
      <c r="BC17" s="119">
        <v>141.99765923050444</v>
      </c>
      <c r="BD17" s="119">
        <v>150.51751878433473</v>
      </c>
      <c r="BE17" s="119">
        <v>159.54856991139482</v>
      </c>
      <c r="BF17" s="119">
        <v>169.12148410607853</v>
      </c>
      <c r="BG17" s="119">
        <v>179.26877315244323</v>
      </c>
      <c r="BH17" s="108">
        <v>1593.1391025437063</v>
      </c>
      <c r="BI17" s="119">
        <v>217.17131376181698</v>
      </c>
      <c r="BJ17" s="119">
        <v>230.20159258752599</v>
      </c>
      <c r="BK17" s="119">
        <v>244.01368814277757</v>
      </c>
      <c r="BL17" s="119">
        <v>258.65450943134425</v>
      </c>
      <c r="BM17" s="119">
        <v>274.17377999722493</v>
      </c>
      <c r="BN17" s="119">
        <v>290.62420679705849</v>
      </c>
      <c r="BO17" s="119">
        <v>308.06165920488201</v>
      </c>
      <c r="BP17" s="119">
        <v>326.54535875717494</v>
      </c>
      <c r="BQ17" s="119">
        <v>346.13808028260542</v>
      </c>
      <c r="BR17" s="119">
        <v>366.90636509956175</v>
      </c>
      <c r="BS17" s="119">
        <v>388.92074700553547</v>
      </c>
      <c r="BT17" s="119">
        <v>412.25599182586762</v>
      </c>
      <c r="BU17" s="108">
        <v>3663.6672928933754</v>
      </c>
      <c r="BV17" s="121"/>
      <c r="BW17" s="121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</row>
    <row r="18" spans="1:93" s="102" customFormat="1" ht="15.95" customHeight="1" x14ac:dyDescent="0.25">
      <c r="B18" s="415" t="s">
        <v>338</v>
      </c>
      <c r="C18" s="118">
        <v>0.1</v>
      </c>
      <c r="D18" s="118">
        <v>0.08</v>
      </c>
      <c r="E18" s="118">
        <v>7.0000000000000007E-2</v>
      </c>
      <c r="F18" s="118">
        <v>7.0000000000000007E-2</v>
      </c>
      <c r="G18" s="118">
        <v>7.0000000000000007E-2</v>
      </c>
      <c r="H18" s="106" t="s">
        <v>273</v>
      </c>
      <c r="I18" s="119">
        <v>1.6</v>
      </c>
      <c r="J18" s="119">
        <v>1.7920000000000003</v>
      </c>
      <c r="K18" s="119">
        <v>2.0070400000000004</v>
      </c>
      <c r="L18" s="119">
        <v>2.2478848000000009</v>
      </c>
      <c r="M18" s="119">
        <v>2.5176309760000013</v>
      </c>
      <c r="N18" s="119">
        <v>2.8197466931200013</v>
      </c>
      <c r="O18" s="119">
        <v>3.158116296294402</v>
      </c>
      <c r="P18" s="119">
        <v>3.5370902518497305</v>
      </c>
      <c r="Q18" s="119">
        <v>3.9615410820716983</v>
      </c>
      <c r="R18" s="119">
        <v>4.4369260119203027</v>
      </c>
      <c r="S18" s="119">
        <v>4.9693571333507398</v>
      </c>
      <c r="T18" s="119">
        <v>5.5656799893528293</v>
      </c>
      <c r="U18" s="120">
        <v>38.613013233959705</v>
      </c>
      <c r="V18" s="119">
        <v>6.2335615880751689</v>
      </c>
      <c r="W18" s="119">
        <v>6.98158897864419</v>
      </c>
      <c r="X18" s="119">
        <v>7.8193796560814928</v>
      </c>
      <c r="Y18" s="119">
        <v>8.7577052148112724</v>
      </c>
      <c r="Z18" s="119">
        <v>9.8086298405886279</v>
      </c>
      <c r="AA18" s="119">
        <v>10.985665421459261</v>
      </c>
      <c r="AB18" s="119">
        <v>12.084231963605189</v>
      </c>
      <c r="AC18" s="119">
        <v>13.292655159965712</v>
      </c>
      <c r="AD18" s="119">
        <v>14.621920675962283</v>
      </c>
      <c r="AE18" s="119">
        <v>16.084112743558514</v>
      </c>
      <c r="AF18" s="119">
        <v>17.692524017914366</v>
      </c>
      <c r="AG18" s="119">
        <v>19.461776419705807</v>
      </c>
      <c r="AH18" s="108">
        <v>143.82375168037188</v>
      </c>
      <c r="AI18" s="119">
        <v>21.660957155132564</v>
      </c>
      <c r="AJ18" s="119">
        <v>22.960614584440517</v>
      </c>
      <c r="AK18" s="119">
        <v>24.338251459506953</v>
      </c>
      <c r="AL18" s="119">
        <v>25.798546547077368</v>
      </c>
      <c r="AM18" s="119">
        <v>27.346459339902015</v>
      </c>
      <c r="AN18" s="119">
        <v>28.987246900296132</v>
      </c>
      <c r="AO18" s="119">
        <v>30.726481714313909</v>
      </c>
      <c r="AP18" s="119">
        <v>32.570070617172739</v>
      </c>
      <c r="AQ18" s="119">
        <v>34.524274854203114</v>
      </c>
      <c r="AR18" s="119">
        <v>36.595731345455299</v>
      </c>
      <c r="AS18" s="119">
        <v>38.791475226182612</v>
      </c>
      <c r="AT18" s="119">
        <v>41.118963739753568</v>
      </c>
      <c r="AU18" s="108">
        <v>365.41907348343682</v>
      </c>
      <c r="AV18" s="119">
        <v>50.850451824828582</v>
      </c>
      <c r="AW18" s="119">
        <v>53.901478934318298</v>
      </c>
      <c r="AX18" s="119">
        <v>57.135567670377398</v>
      </c>
      <c r="AY18" s="119">
        <v>60.563701730600044</v>
      </c>
      <c r="AZ18" s="119">
        <v>64.197523834436055</v>
      </c>
      <c r="BA18" s="119">
        <v>68.049375264502217</v>
      </c>
      <c r="BB18" s="119">
        <v>72.132337780372353</v>
      </c>
      <c r="BC18" s="119">
        <v>76.460278047194706</v>
      </c>
      <c r="BD18" s="119">
        <v>81.0478947300264</v>
      </c>
      <c r="BE18" s="119">
        <v>85.910768413827981</v>
      </c>
      <c r="BF18" s="119">
        <v>91.065414518657676</v>
      </c>
      <c r="BG18" s="119">
        <v>96.529339389777135</v>
      </c>
      <c r="BH18" s="108">
        <v>857.84413213891889</v>
      </c>
      <c r="BI18" s="119">
        <v>116.93839971790145</v>
      </c>
      <c r="BJ18" s="119">
        <v>123.95470370097554</v>
      </c>
      <c r="BK18" s="119">
        <v>131.39198592303407</v>
      </c>
      <c r="BL18" s="119">
        <v>139.27550507841613</v>
      </c>
      <c r="BM18" s="119">
        <v>147.63203538312112</v>
      </c>
      <c r="BN18" s="119">
        <v>156.48995750610842</v>
      </c>
      <c r="BO18" s="119">
        <v>165.87935495647494</v>
      </c>
      <c r="BP18" s="119">
        <v>175.83211625386343</v>
      </c>
      <c r="BQ18" s="119">
        <v>186.38204322909522</v>
      </c>
      <c r="BR18" s="119">
        <v>197.56496582284095</v>
      </c>
      <c r="BS18" s="119">
        <v>209.41886377221141</v>
      </c>
      <c r="BT18" s="119">
        <v>221.98399559854411</v>
      </c>
      <c r="BU18" s="108">
        <v>1972.743926942587</v>
      </c>
      <c r="BV18" s="121"/>
      <c r="BW18" s="121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</row>
    <row r="19" spans="1:93" s="102" customFormat="1" ht="15.95" customHeight="1" x14ac:dyDescent="0.25">
      <c r="B19" s="415" t="s">
        <v>339</v>
      </c>
      <c r="C19" s="118">
        <v>0.15</v>
      </c>
      <c r="D19" s="118">
        <v>0.11</v>
      </c>
      <c r="E19" s="118">
        <v>0.1</v>
      </c>
      <c r="F19" s="118">
        <v>0.1</v>
      </c>
      <c r="G19" s="118">
        <v>0.1</v>
      </c>
      <c r="H19" s="106" t="s">
        <v>273</v>
      </c>
      <c r="I19" s="119">
        <v>2.4</v>
      </c>
      <c r="J19" s="119">
        <v>2.6880000000000002</v>
      </c>
      <c r="K19" s="119">
        <v>3.0105600000000003</v>
      </c>
      <c r="L19" s="119">
        <v>3.3718272000000007</v>
      </c>
      <c r="M19" s="119">
        <v>3.7764464640000011</v>
      </c>
      <c r="N19" s="119">
        <v>4.2296200396800012</v>
      </c>
      <c r="O19" s="119">
        <v>4.7371744444416022</v>
      </c>
      <c r="P19" s="119">
        <v>5.3056353777745953</v>
      </c>
      <c r="Q19" s="119">
        <v>5.942311623107547</v>
      </c>
      <c r="R19" s="119">
        <v>6.655389017880454</v>
      </c>
      <c r="S19" s="119">
        <v>7.4540357000261084</v>
      </c>
      <c r="T19" s="119">
        <v>8.3485199840292434</v>
      </c>
      <c r="U19" s="120">
        <v>57.919519850939558</v>
      </c>
      <c r="V19" s="119">
        <v>8.5711471836033564</v>
      </c>
      <c r="W19" s="119">
        <v>9.5996848456357622</v>
      </c>
      <c r="X19" s="119">
        <v>10.751647027112053</v>
      </c>
      <c r="Y19" s="119">
        <v>12.041844670365499</v>
      </c>
      <c r="Z19" s="119">
        <v>13.486866030809363</v>
      </c>
      <c r="AA19" s="119">
        <v>15.105289954506485</v>
      </c>
      <c r="AB19" s="119">
        <v>16.615818949957134</v>
      </c>
      <c r="AC19" s="119">
        <v>18.277400844952854</v>
      </c>
      <c r="AD19" s="119">
        <v>20.10514092944814</v>
      </c>
      <c r="AE19" s="119">
        <v>22.115655022392954</v>
      </c>
      <c r="AF19" s="119">
        <v>24.327220524632253</v>
      </c>
      <c r="AG19" s="119">
        <v>26.759942577095483</v>
      </c>
      <c r="AH19" s="108">
        <v>197.75765856051132</v>
      </c>
      <c r="AI19" s="119">
        <v>30.944224507332237</v>
      </c>
      <c r="AJ19" s="119">
        <v>32.800877977772167</v>
      </c>
      <c r="AK19" s="119">
        <v>34.768930656438499</v>
      </c>
      <c r="AL19" s="119">
        <v>36.855066495824808</v>
      </c>
      <c r="AM19" s="119">
        <v>39.066370485574311</v>
      </c>
      <c r="AN19" s="119">
        <v>41.410352714708758</v>
      </c>
      <c r="AO19" s="119">
        <v>43.894973877591298</v>
      </c>
      <c r="AP19" s="119">
        <v>46.528672310246776</v>
      </c>
      <c r="AQ19" s="119">
        <v>49.320392648861585</v>
      </c>
      <c r="AR19" s="119">
        <v>52.279616207793282</v>
      </c>
      <c r="AS19" s="119">
        <v>55.416393180260869</v>
      </c>
      <c r="AT19" s="119">
        <v>58.741376771076524</v>
      </c>
      <c r="AU19" s="108">
        <v>522.02724783348117</v>
      </c>
      <c r="AV19" s="119">
        <v>72.643502606897968</v>
      </c>
      <c r="AW19" s="119">
        <v>77.002112763311857</v>
      </c>
      <c r="AX19" s="119">
        <v>81.622239529110573</v>
      </c>
      <c r="AY19" s="119">
        <v>86.51957390085721</v>
      </c>
      <c r="AZ19" s="119">
        <v>91.710748334908658</v>
      </c>
      <c r="BA19" s="119">
        <v>97.213393235003167</v>
      </c>
      <c r="BB19" s="119">
        <v>103.04619682910337</v>
      </c>
      <c r="BC19" s="119">
        <v>109.22896863884958</v>
      </c>
      <c r="BD19" s="119">
        <v>115.78270675718056</v>
      </c>
      <c r="BE19" s="119">
        <v>122.7296691626114</v>
      </c>
      <c r="BF19" s="119">
        <v>130.09344931236811</v>
      </c>
      <c r="BG19" s="119">
        <v>137.8990562711102</v>
      </c>
      <c r="BH19" s="108">
        <v>1225.4916173413126</v>
      </c>
      <c r="BI19" s="119">
        <v>167.05485673985922</v>
      </c>
      <c r="BJ19" s="119">
        <v>177.07814814425078</v>
      </c>
      <c r="BK19" s="119">
        <v>187.70283703290582</v>
      </c>
      <c r="BL19" s="119">
        <v>198.96500725488019</v>
      </c>
      <c r="BM19" s="119">
        <v>210.90290769017304</v>
      </c>
      <c r="BN19" s="119">
        <v>223.55708215158344</v>
      </c>
      <c r="BO19" s="119">
        <v>236.97050708067846</v>
      </c>
      <c r="BP19" s="119">
        <v>251.18873750551916</v>
      </c>
      <c r="BQ19" s="119">
        <v>266.2600617558503</v>
      </c>
      <c r="BR19" s="119">
        <v>282.23566546120134</v>
      </c>
      <c r="BS19" s="119">
        <v>299.16980538887344</v>
      </c>
      <c r="BT19" s="119">
        <v>317.11999371220588</v>
      </c>
      <c r="BU19" s="108">
        <v>2818.2056099179813</v>
      </c>
      <c r="BV19" s="121"/>
      <c r="BW19" s="121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</row>
    <row r="20" spans="1:93" s="102" customFormat="1" ht="15.95" customHeight="1" x14ac:dyDescent="0.25">
      <c r="B20" s="415" t="s">
        <v>340</v>
      </c>
      <c r="C20" s="118">
        <v>0.15</v>
      </c>
      <c r="D20" s="118">
        <v>0.11</v>
      </c>
      <c r="E20" s="118">
        <v>0.1</v>
      </c>
      <c r="F20" s="118">
        <v>0.1</v>
      </c>
      <c r="G20" s="118">
        <v>0.1</v>
      </c>
      <c r="H20" s="106" t="s">
        <v>273</v>
      </c>
      <c r="I20" s="119">
        <v>2.4</v>
      </c>
      <c r="J20" s="119">
        <v>2.6880000000000002</v>
      </c>
      <c r="K20" s="119">
        <v>3.0105600000000003</v>
      </c>
      <c r="L20" s="119">
        <v>3.3718272000000007</v>
      </c>
      <c r="M20" s="119">
        <v>3.7764464640000011</v>
      </c>
      <c r="N20" s="119">
        <v>4.2296200396800012</v>
      </c>
      <c r="O20" s="119">
        <v>4.7371744444416022</v>
      </c>
      <c r="P20" s="119">
        <v>5.3056353777745953</v>
      </c>
      <c r="Q20" s="119">
        <v>5.942311623107547</v>
      </c>
      <c r="R20" s="119">
        <v>6.655389017880454</v>
      </c>
      <c r="S20" s="119">
        <v>7.4540357000261084</v>
      </c>
      <c r="T20" s="119">
        <v>8.3485199840292434</v>
      </c>
      <c r="U20" s="120">
        <v>57.919519850939558</v>
      </c>
      <c r="V20" s="119">
        <v>8.5711471836033564</v>
      </c>
      <c r="W20" s="119">
        <v>9.5996848456357622</v>
      </c>
      <c r="X20" s="119">
        <v>10.751647027112053</v>
      </c>
      <c r="Y20" s="119">
        <v>12.041844670365499</v>
      </c>
      <c r="Z20" s="119">
        <v>13.486866030809363</v>
      </c>
      <c r="AA20" s="119">
        <v>15.105289954506485</v>
      </c>
      <c r="AB20" s="119">
        <v>16.615818949957134</v>
      </c>
      <c r="AC20" s="119">
        <v>18.277400844952854</v>
      </c>
      <c r="AD20" s="119">
        <v>20.10514092944814</v>
      </c>
      <c r="AE20" s="119">
        <v>22.115655022392954</v>
      </c>
      <c r="AF20" s="119">
        <v>24.327220524632253</v>
      </c>
      <c r="AG20" s="119">
        <v>26.759942577095483</v>
      </c>
      <c r="AH20" s="108">
        <v>197.75765856051132</v>
      </c>
      <c r="AI20" s="119">
        <v>30.944224507332237</v>
      </c>
      <c r="AJ20" s="119">
        <v>32.800877977772167</v>
      </c>
      <c r="AK20" s="119">
        <v>34.768930656438499</v>
      </c>
      <c r="AL20" s="119">
        <v>36.855066495824808</v>
      </c>
      <c r="AM20" s="119">
        <v>39.066370485574311</v>
      </c>
      <c r="AN20" s="119">
        <v>41.410352714708758</v>
      </c>
      <c r="AO20" s="119">
        <v>43.894973877591298</v>
      </c>
      <c r="AP20" s="119">
        <v>46.528672310246776</v>
      </c>
      <c r="AQ20" s="119">
        <v>49.320392648861585</v>
      </c>
      <c r="AR20" s="119">
        <v>52.279616207793282</v>
      </c>
      <c r="AS20" s="119">
        <v>55.416393180260869</v>
      </c>
      <c r="AT20" s="119">
        <v>58.741376771076524</v>
      </c>
      <c r="AU20" s="108">
        <v>522.02724783348117</v>
      </c>
      <c r="AV20" s="119">
        <v>72.643502606897968</v>
      </c>
      <c r="AW20" s="119">
        <v>77.002112763311857</v>
      </c>
      <c r="AX20" s="119">
        <v>81.622239529110573</v>
      </c>
      <c r="AY20" s="119">
        <v>86.51957390085721</v>
      </c>
      <c r="AZ20" s="119">
        <v>91.710748334908658</v>
      </c>
      <c r="BA20" s="119">
        <v>97.213393235003167</v>
      </c>
      <c r="BB20" s="119">
        <v>103.04619682910337</v>
      </c>
      <c r="BC20" s="119">
        <v>109.22896863884958</v>
      </c>
      <c r="BD20" s="119">
        <v>115.78270675718056</v>
      </c>
      <c r="BE20" s="119">
        <v>122.7296691626114</v>
      </c>
      <c r="BF20" s="119">
        <v>130.09344931236811</v>
      </c>
      <c r="BG20" s="119">
        <v>137.8990562711102</v>
      </c>
      <c r="BH20" s="108">
        <v>1225.4916173413126</v>
      </c>
      <c r="BI20" s="119">
        <v>167.05485673985922</v>
      </c>
      <c r="BJ20" s="119">
        <v>177.07814814425078</v>
      </c>
      <c r="BK20" s="119">
        <v>187.70283703290582</v>
      </c>
      <c r="BL20" s="119">
        <v>198.96500725488019</v>
      </c>
      <c r="BM20" s="119">
        <v>210.90290769017304</v>
      </c>
      <c r="BN20" s="119">
        <v>223.55708215158344</v>
      </c>
      <c r="BO20" s="119">
        <v>236.97050708067846</v>
      </c>
      <c r="BP20" s="119">
        <v>251.18873750551916</v>
      </c>
      <c r="BQ20" s="119">
        <v>266.2600617558503</v>
      </c>
      <c r="BR20" s="119">
        <v>282.23566546120134</v>
      </c>
      <c r="BS20" s="119">
        <v>299.16980538887344</v>
      </c>
      <c r="BT20" s="119">
        <v>317.11999371220588</v>
      </c>
      <c r="BU20" s="108">
        <v>2818.2056099179813</v>
      </c>
      <c r="BV20" s="121"/>
      <c r="BW20" s="121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</row>
    <row r="21" spans="1:93" s="102" customFormat="1" ht="15.95" customHeight="1" x14ac:dyDescent="0.25">
      <c r="B21" s="415" t="s">
        <v>339</v>
      </c>
      <c r="C21" s="118"/>
      <c r="D21" s="118">
        <v>0.02</v>
      </c>
      <c r="E21" s="118">
        <v>0.03</v>
      </c>
      <c r="F21" s="118">
        <v>0.03</v>
      </c>
      <c r="G21" s="118">
        <v>0.03</v>
      </c>
      <c r="H21" s="106" t="s">
        <v>273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20">
        <v>0</v>
      </c>
      <c r="V21" s="119">
        <v>1.5583903970187922</v>
      </c>
      <c r="W21" s="119">
        <v>1.7453972446610475</v>
      </c>
      <c r="X21" s="119">
        <v>1.9548449140203732</v>
      </c>
      <c r="Y21" s="119">
        <v>2.1894263037028181</v>
      </c>
      <c r="Z21" s="119">
        <v>2.452157460147157</v>
      </c>
      <c r="AA21" s="119">
        <v>2.7464163553648153</v>
      </c>
      <c r="AB21" s="119">
        <v>3.0210579909012973</v>
      </c>
      <c r="AC21" s="119">
        <v>3.3231637899914279</v>
      </c>
      <c r="AD21" s="119">
        <v>3.6554801689905707</v>
      </c>
      <c r="AE21" s="119">
        <v>4.0210281858896284</v>
      </c>
      <c r="AF21" s="119">
        <v>4.4231310044785914</v>
      </c>
      <c r="AG21" s="119">
        <v>4.8654441049264516</v>
      </c>
      <c r="AH21" s="108">
        <v>35.955937920092971</v>
      </c>
      <c r="AI21" s="119">
        <v>9.2832673521996707</v>
      </c>
      <c r="AJ21" s="119">
        <v>9.8402633933316501</v>
      </c>
      <c r="AK21" s="119">
        <v>10.43067919693155</v>
      </c>
      <c r="AL21" s="119">
        <v>11.056519948747443</v>
      </c>
      <c r="AM21" s="119">
        <v>11.719911145672292</v>
      </c>
      <c r="AN21" s="119">
        <v>12.423105814412626</v>
      </c>
      <c r="AO21" s="119">
        <v>13.168492163277387</v>
      </c>
      <c r="AP21" s="119">
        <v>13.95860169307403</v>
      </c>
      <c r="AQ21" s="119">
        <v>14.796117794658475</v>
      </c>
      <c r="AR21" s="119">
        <v>15.683884862337983</v>
      </c>
      <c r="AS21" s="119">
        <v>16.62491795407826</v>
      </c>
      <c r="AT21" s="119">
        <v>17.622413031322957</v>
      </c>
      <c r="AU21" s="108">
        <v>156.60817435004432</v>
      </c>
      <c r="AV21" s="119">
        <v>21.79305078206939</v>
      </c>
      <c r="AW21" s="119">
        <v>23.100633828993551</v>
      </c>
      <c r="AX21" s="119">
        <v>24.486671858733168</v>
      </c>
      <c r="AY21" s="119">
        <v>25.955872170257159</v>
      </c>
      <c r="AZ21" s="119">
        <v>27.513224500472592</v>
      </c>
      <c r="BA21" s="119">
        <v>29.164017970500947</v>
      </c>
      <c r="BB21" s="119">
        <v>30.913859048731005</v>
      </c>
      <c r="BC21" s="119">
        <v>32.768690591654874</v>
      </c>
      <c r="BD21" s="119">
        <v>34.73481202715417</v>
      </c>
      <c r="BE21" s="119">
        <v>36.818900748783413</v>
      </c>
      <c r="BF21" s="119">
        <v>39.028034793710432</v>
      </c>
      <c r="BG21" s="119">
        <v>41.369716881333055</v>
      </c>
      <c r="BH21" s="108">
        <v>367.64748520239374</v>
      </c>
      <c r="BI21" s="119">
        <v>50.116457021957757</v>
      </c>
      <c r="BJ21" s="119">
        <v>53.123444443275226</v>
      </c>
      <c r="BK21" s="119">
        <v>56.310851109871741</v>
      </c>
      <c r="BL21" s="119">
        <v>59.689502176464053</v>
      </c>
      <c r="BM21" s="119">
        <v>63.270872307051903</v>
      </c>
      <c r="BN21" s="119">
        <v>67.067124645475019</v>
      </c>
      <c r="BO21" s="119">
        <v>71.091152124203532</v>
      </c>
      <c r="BP21" s="119">
        <v>75.356621251655739</v>
      </c>
      <c r="BQ21" s="119">
        <v>79.878018526755085</v>
      </c>
      <c r="BR21" s="119">
        <v>84.670699638360389</v>
      </c>
      <c r="BS21" s="119">
        <v>89.750941616662018</v>
      </c>
      <c r="BT21" s="119">
        <v>95.135998113661756</v>
      </c>
      <c r="BU21" s="108">
        <v>845.46168297539418</v>
      </c>
      <c r="BV21" s="121"/>
      <c r="BW21" s="121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</row>
    <row r="22" spans="1:93" s="102" customFormat="1" ht="15.95" customHeight="1" x14ac:dyDescent="0.25">
      <c r="B22" s="415" t="s">
        <v>340</v>
      </c>
      <c r="C22" s="118"/>
      <c r="D22" s="118">
        <v>0.04</v>
      </c>
      <c r="E22" s="118">
        <v>0.06</v>
      </c>
      <c r="F22" s="118">
        <v>0.06</v>
      </c>
      <c r="G22" s="118">
        <v>0.06</v>
      </c>
      <c r="H22" s="106" t="s">
        <v>273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20">
        <v>0</v>
      </c>
      <c r="V22" s="119">
        <v>3.1167807940375845</v>
      </c>
      <c r="W22" s="119">
        <v>3.490794489322095</v>
      </c>
      <c r="X22" s="119">
        <v>3.9096898280407464</v>
      </c>
      <c r="Y22" s="119">
        <v>4.3788526074056362</v>
      </c>
      <c r="Z22" s="119">
        <v>4.9043149202943139</v>
      </c>
      <c r="AA22" s="119">
        <v>5.4928327107296306</v>
      </c>
      <c r="AB22" s="119">
        <v>6.0421159818025947</v>
      </c>
      <c r="AC22" s="119">
        <v>6.6463275799828558</v>
      </c>
      <c r="AD22" s="119">
        <v>7.3109603379811414</v>
      </c>
      <c r="AE22" s="119">
        <v>8.0420563717792568</v>
      </c>
      <c r="AF22" s="119">
        <v>8.8462620089571828</v>
      </c>
      <c r="AG22" s="119">
        <v>9.7308882098529033</v>
      </c>
      <c r="AH22" s="108">
        <v>71.911875840185942</v>
      </c>
      <c r="AI22" s="119">
        <v>18.566534704399341</v>
      </c>
      <c r="AJ22" s="119">
        <v>19.6805267866633</v>
      </c>
      <c r="AK22" s="119">
        <v>20.8613583938631</v>
      </c>
      <c r="AL22" s="119">
        <v>22.113039897494886</v>
      </c>
      <c r="AM22" s="119">
        <v>23.439822291344584</v>
      </c>
      <c r="AN22" s="119">
        <v>24.846211628825252</v>
      </c>
      <c r="AO22" s="119">
        <v>26.336984326554774</v>
      </c>
      <c r="AP22" s="119">
        <v>27.91720338614806</v>
      </c>
      <c r="AQ22" s="119">
        <v>29.59223558931695</v>
      </c>
      <c r="AR22" s="119">
        <v>31.367769724675966</v>
      </c>
      <c r="AS22" s="119">
        <v>33.24983590815652</v>
      </c>
      <c r="AT22" s="119">
        <v>35.244826062645913</v>
      </c>
      <c r="AU22" s="108">
        <v>313.21634870008864</v>
      </c>
      <c r="AV22" s="119">
        <v>43.586101564138779</v>
      </c>
      <c r="AW22" s="119">
        <v>46.201267657987103</v>
      </c>
      <c r="AX22" s="119">
        <v>48.973343717466335</v>
      </c>
      <c r="AY22" s="119">
        <v>51.911744340514318</v>
      </c>
      <c r="AZ22" s="119">
        <v>55.026449000945185</v>
      </c>
      <c r="BA22" s="119">
        <v>58.328035941001893</v>
      </c>
      <c r="BB22" s="119">
        <v>61.827718097462011</v>
      </c>
      <c r="BC22" s="119">
        <v>65.537381183309748</v>
      </c>
      <c r="BD22" s="119">
        <v>69.469624054308341</v>
      </c>
      <c r="BE22" s="119">
        <v>73.637801497566826</v>
      </c>
      <c r="BF22" s="119">
        <v>78.056069587420865</v>
      </c>
      <c r="BG22" s="119">
        <v>82.73943376266611</v>
      </c>
      <c r="BH22" s="108">
        <v>735.29497040478748</v>
      </c>
      <c r="BI22" s="119">
        <v>100.23291404391551</v>
      </c>
      <c r="BJ22" s="119">
        <v>106.24688888655045</v>
      </c>
      <c r="BK22" s="119">
        <v>112.62170221974348</v>
      </c>
      <c r="BL22" s="119">
        <v>119.37900435292811</v>
      </c>
      <c r="BM22" s="119">
        <v>126.54174461410381</v>
      </c>
      <c r="BN22" s="119">
        <v>134.13424929095004</v>
      </c>
      <c r="BO22" s="119">
        <v>142.18230424840706</v>
      </c>
      <c r="BP22" s="119">
        <v>150.71324250331148</v>
      </c>
      <c r="BQ22" s="119">
        <v>159.75603705351017</v>
      </c>
      <c r="BR22" s="119">
        <v>169.34139927672078</v>
      </c>
      <c r="BS22" s="119">
        <v>179.50188323332404</v>
      </c>
      <c r="BT22" s="119">
        <v>190.27199622732351</v>
      </c>
      <c r="BU22" s="108">
        <v>1690.9233659507884</v>
      </c>
      <c r="BV22" s="121"/>
      <c r="BW22" s="121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</row>
    <row r="23" spans="1:93" s="102" customFormat="1" ht="15.95" customHeight="1" x14ac:dyDescent="0.25">
      <c r="B23" s="415" t="s">
        <v>341</v>
      </c>
      <c r="C23" s="118"/>
      <c r="D23" s="418">
        <v>6.5000000000000002E-2</v>
      </c>
      <c r="E23" s="118">
        <v>0.09</v>
      </c>
      <c r="F23" s="118">
        <v>0.09</v>
      </c>
      <c r="G23" s="118">
        <v>0.09</v>
      </c>
      <c r="H23" s="106" t="s">
        <v>273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20">
        <v>0</v>
      </c>
      <c r="V23" s="119">
        <v>5.0647687903110743</v>
      </c>
      <c r="W23" s="119">
        <v>5.6725410451484048</v>
      </c>
      <c r="X23" s="119">
        <v>6.3532459705662134</v>
      </c>
      <c r="Y23" s="119">
        <v>7.1156354870341589</v>
      </c>
      <c r="Z23" s="119">
        <v>7.9695117454782594</v>
      </c>
      <c r="AA23" s="119">
        <v>8.9258531549356501</v>
      </c>
      <c r="AB23" s="119">
        <v>9.818438470429216</v>
      </c>
      <c r="AC23" s="119">
        <v>10.80028231747214</v>
      </c>
      <c r="AD23" s="119">
        <v>11.880310549219356</v>
      </c>
      <c r="AE23" s="119">
        <v>13.068341604141292</v>
      </c>
      <c r="AF23" s="119">
        <v>14.375175764555422</v>
      </c>
      <c r="AG23" s="119">
        <v>15.812693341010966</v>
      </c>
      <c r="AH23" s="108">
        <v>116.85679824030215</v>
      </c>
      <c r="AI23" s="119">
        <v>27.84980205659901</v>
      </c>
      <c r="AJ23" s="119">
        <v>29.520790179994947</v>
      </c>
      <c r="AK23" s="119">
        <v>31.292037590794649</v>
      </c>
      <c r="AL23" s="119">
        <v>33.169559846242329</v>
      </c>
      <c r="AM23" s="119">
        <v>35.159733437016875</v>
      </c>
      <c r="AN23" s="119">
        <v>37.269317443237881</v>
      </c>
      <c r="AO23" s="119">
        <v>39.505476489832162</v>
      </c>
      <c r="AP23" s="119">
        <v>41.87580507922209</v>
      </c>
      <c r="AQ23" s="119">
        <v>44.388353383975421</v>
      </c>
      <c r="AR23" s="119">
        <v>47.05165458701395</v>
      </c>
      <c r="AS23" s="119">
        <v>49.874753862234776</v>
      </c>
      <c r="AT23" s="119">
        <v>52.86723909396887</v>
      </c>
      <c r="AU23" s="108">
        <v>469.82452305013294</v>
      </c>
      <c r="AV23" s="119">
        <v>65.379152346208173</v>
      </c>
      <c r="AW23" s="119">
        <v>69.301901486980654</v>
      </c>
      <c r="AX23" s="119">
        <v>73.460015576199496</v>
      </c>
      <c r="AY23" s="119">
        <v>77.86761651077147</v>
      </c>
      <c r="AZ23" s="119">
        <v>82.539673501417781</v>
      </c>
      <c r="BA23" s="119">
        <v>87.492053911502836</v>
      </c>
      <c r="BB23" s="119">
        <v>92.741577146193023</v>
      </c>
      <c r="BC23" s="119">
        <v>98.306071774964607</v>
      </c>
      <c r="BD23" s="119">
        <v>104.2044360814625</v>
      </c>
      <c r="BE23" s="119">
        <v>110.45670224635025</v>
      </c>
      <c r="BF23" s="119">
        <v>117.08410438113128</v>
      </c>
      <c r="BG23" s="119">
        <v>124.10915064399916</v>
      </c>
      <c r="BH23" s="108">
        <v>1102.9424556071813</v>
      </c>
      <c r="BI23" s="119">
        <v>150.34937106587327</v>
      </c>
      <c r="BJ23" s="119">
        <v>159.37033332982568</v>
      </c>
      <c r="BK23" s="119">
        <v>168.93255332961522</v>
      </c>
      <c r="BL23" s="119">
        <v>179.06850652939215</v>
      </c>
      <c r="BM23" s="119">
        <v>189.81261692115569</v>
      </c>
      <c r="BN23" s="119">
        <v>201.20137393642509</v>
      </c>
      <c r="BO23" s="119">
        <v>213.27345637261061</v>
      </c>
      <c r="BP23" s="119">
        <v>226.06986375496723</v>
      </c>
      <c r="BQ23" s="119">
        <v>239.63405558026525</v>
      </c>
      <c r="BR23" s="119">
        <v>254.0120989150812</v>
      </c>
      <c r="BS23" s="119">
        <v>269.25282484998604</v>
      </c>
      <c r="BT23" s="119">
        <v>285.40799434098528</v>
      </c>
      <c r="BU23" s="108">
        <v>2536.3850489261827</v>
      </c>
      <c r="BV23" s="121"/>
      <c r="BW23" s="121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</row>
    <row r="24" spans="1:93" s="102" customFormat="1" ht="15.95" customHeight="1" x14ac:dyDescent="0.25">
      <c r="B24" s="415" t="s">
        <v>339</v>
      </c>
      <c r="C24" s="118"/>
      <c r="D24" s="118">
        <v>0.02</v>
      </c>
      <c r="E24" s="418">
        <v>2.5000000000000001E-2</v>
      </c>
      <c r="F24" s="418">
        <v>2.5000000000000001E-2</v>
      </c>
      <c r="G24" s="418">
        <v>2.5000000000000001E-2</v>
      </c>
      <c r="H24" s="106" t="s">
        <v>273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20">
        <v>0</v>
      </c>
      <c r="V24" s="119">
        <v>1.5583903970187922</v>
      </c>
      <c r="W24" s="119">
        <v>1.7453972446610475</v>
      </c>
      <c r="X24" s="119">
        <v>1.9548449140203732</v>
      </c>
      <c r="Y24" s="119">
        <v>2.1894263037028181</v>
      </c>
      <c r="Z24" s="119">
        <v>2.452157460147157</v>
      </c>
      <c r="AA24" s="119">
        <v>2.7464163553648153</v>
      </c>
      <c r="AB24" s="119">
        <v>3.0210579909012973</v>
      </c>
      <c r="AC24" s="119">
        <v>3.3231637899914279</v>
      </c>
      <c r="AD24" s="119">
        <v>3.6554801689905707</v>
      </c>
      <c r="AE24" s="119">
        <v>4.0210281858896284</v>
      </c>
      <c r="AF24" s="119">
        <v>4.4231310044785914</v>
      </c>
      <c r="AG24" s="119">
        <v>4.8654441049264516</v>
      </c>
      <c r="AH24" s="108">
        <v>35.955937920092971</v>
      </c>
      <c r="AI24" s="119">
        <v>7.7360561268330592</v>
      </c>
      <c r="AJ24" s="119">
        <v>8.2002194944430418</v>
      </c>
      <c r="AK24" s="119">
        <v>8.6922326641096248</v>
      </c>
      <c r="AL24" s="119">
        <v>9.2137666239562019</v>
      </c>
      <c r="AM24" s="119">
        <v>9.7665926213935776</v>
      </c>
      <c r="AN24" s="119">
        <v>10.352588178677189</v>
      </c>
      <c r="AO24" s="119">
        <v>10.973743469397824</v>
      </c>
      <c r="AP24" s="119">
        <v>11.632168077561694</v>
      </c>
      <c r="AQ24" s="119">
        <v>12.330098162215396</v>
      </c>
      <c r="AR24" s="119">
        <v>13.069904051948321</v>
      </c>
      <c r="AS24" s="119">
        <v>13.854098295065217</v>
      </c>
      <c r="AT24" s="119">
        <v>14.685344192769131</v>
      </c>
      <c r="AU24" s="108">
        <v>130.50681195837029</v>
      </c>
      <c r="AV24" s="119">
        <v>18.160875651724492</v>
      </c>
      <c r="AW24" s="119">
        <v>19.250528190827964</v>
      </c>
      <c r="AX24" s="119">
        <v>20.405559882277643</v>
      </c>
      <c r="AY24" s="119">
        <v>21.629893475214303</v>
      </c>
      <c r="AZ24" s="119">
        <v>22.927687083727164</v>
      </c>
      <c r="BA24" s="119">
        <v>24.303348308750792</v>
      </c>
      <c r="BB24" s="119">
        <v>25.761549207275841</v>
      </c>
      <c r="BC24" s="119">
        <v>27.307242159712395</v>
      </c>
      <c r="BD24" s="119">
        <v>28.945676689295141</v>
      </c>
      <c r="BE24" s="119">
        <v>30.68241729065285</v>
      </c>
      <c r="BF24" s="119">
        <v>32.523362328092027</v>
      </c>
      <c r="BG24" s="119">
        <v>34.474764067777549</v>
      </c>
      <c r="BH24" s="108">
        <v>306.37290433532814</v>
      </c>
      <c r="BI24" s="119">
        <v>41.763714184964805</v>
      </c>
      <c r="BJ24" s="119">
        <v>44.269537036062694</v>
      </c>
      <c r="BK24" s="119">
        <v>46.925709258226455</v>
      </c>
      <c r="BL24" s="119">
        <v>49.741251813720048</v>
      </c>
      <c r="BM24" s="119">
        <v>52.725726922543259</v>
      </c>
      <c r="BN24" s="119">
        <v>55.889270537895861</v>
      </c>
      <c r="BO24" s="119">
        <v>59.242626770169615</v>
      </c>
      <c r="BP24" s="119">
        <v>62.797184376379789</v>
      </c>
      <c r="BQ24" s="119">
        <v>66.565015438962575</v>
      </c>
      <c r="BR24" s="119">
        <v>70.558916365300334</v>
      </c>
      <c r="BS24" s="119">
        <v>74.792451347218361</v>
      </c>
      <c r="BT24" s="119">
        <v>79.279998428051471</v>
      </c>
      <c r="BU24" s="108">
        <v>704.55140247949532</v>
      </c>
      <c r="BV24" s="121"/>
      <c r="BW24" s="121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</row>
    <row r="25" spans="1:93" s="102" customFormat="1" ht="15.95" customHeight="1" x14ac:dyDescent="0.25">
      <c r="B25" s="415" t="s">
        <v>342</v>
      </c>
      <c r="C25" s="118"/>
      <c r="D25" s="118">
        <v>0.04</v>
      </c>
      <c r="E25" s="118">
        <v>0.05</v>
      </c>
      <c r="F25" s="118">
        <v>0.05</v>
      </c>
      <c r="G25" s="118">
        <v>0.05</v>
      </c>
      <c r="H25" s="106" t="s">
        <v>273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20">
        <v>0</v>
      </c>
      <c r="V25" s="119">
        <v>3.1167807940375845</v>
      </c>
      <c r="W25" s="119">
        <v>3.490794489322095</v>
      </c>
      <c r="X25" s="119">
        <v>3.9096898280407464</v>
      </c>
      <c r="Y25" s="119">
        <v>4.3788526074056362</v>
      </c>
      <c r="Z25" s="119">
        <v>4.9043149202943139</v>
      </c>
      <c r="AA25" s="119">
        <v>5.4928327107296306</v>
      </c>
      <c r="AB25" s="119">
        <v>6.0421159818025947</v>
      </c>
      <c r="AC25" s="119">
        <v>6.6463275799828558</v>
      </c>
      <c r="AD25" s="119">
        <v>7.3109603379811414</v>
      </c>
      <c r="AE25" s="119">
        <v>8.0420563717792568</v>
      </c>
      <c r="AF25" s="119">
        <v>8.8462620089571828</v>
      </c>
      <c r="AG25" s="119">
        <v>9.7308882098529033</v>
      </c>
      <c r="AH25" s="108">
        <v>71.911875840185942</v>
      </c>
      <c r="AI25" s="119">
        <v>15.472112253666118</v>
      </c>
      <c r="AJ25" s="119">
        <v>16.400438988886084</v>
      </c>
      <c r="AK25" s="119">
        <v>17.38446532821925</v>
      </c>
      <c r="AL25" s="119">
        <v>18.427533247912404</v>
      </c>
      <c r="AM25" s="119">
        <v>19.533185242787155</v>
      </c>
      <c r="AN25" s="119">
        <v>20.705176357354379</v>
      </c>
      <c r="AO25" s="119">
        <v>21.947486938795649</v>
      </c>
      <c r="AP25" s="119">
        <v>23.264336155123388</v>
      </c>
      <c r="AQ25" s="119">
        <v>24.660196324430792</v>
      </c>
      <c r="AR25" s="119">
        <v>26.139808103896641</v>
      </c>
      <c r="AS25" s="119">
        <v>27.708196590130434</v>
      </c>
      <c r="AT25" s="119">
        <v>29.370688385538262</v>
      </c>
      <c r="AU25" s="108">
        <v>261.01362391674058</v>
      </c>
      <c r="AV25" s="119">
        <v>36.321751303448984</v>
      </c>
      <c r="AW25" s="119">
        <v>38.501056381655928</v>
      </c>
      <c r="AX25" s="119">
        <v>40.811119764555286</v>
      </c>
      <c r="AY25" s="119">
        <v>43.259786950428605</v>
      </c>
      <c r="AZ25" s="119">
        <v>45.855374167454329</v>
      </c>
      <c r="BA25" s="119">
        <v>48.606696617501584</v>
      </c>
      <c r="BB25" s="119">
        <v>51.523098414551683</v>
      </c>
      <c r="BC25" s="119">
        <v>54.61448431942479</v>
      </c>
      <c r="BD25" s="119">
        <v>57.891353378590281</v>
      </c>
      <c r="BE25" s="119">
        <v>61.364834581305701</v>
      </c>
      <c r="BF25" s="119">
        <v>65.046724656184054</v>
      </c>
      <c r="BG25" s="119">
        <v>68.949528135555099</v>
      </c>
      <c r="BH25" s="108">
        <v>612.74580867065629</v>
      </c>
      <c r="BI25" s="119">
        <v>83.527428369929609</v>
      </c>
      <c r="BJ25" s="119">
        <v>88.539074072125388</v>
      </c>
      <c r="BK25" s="119">
        <v>93.85141851645291</v>
      </c>
      <c r="BL25" s="119">
        <v>99.482503627440096</v>
      </c>
      <c r="BM25" s="119">
        <v>105.45145384508652</v>
      </c>
      <c r="BN25" s="119">
        <v>111.77854107579172</v>
      </c>
      <c r="BO25" s="119">
        <v>118.48525354033923</v>
      </c>
      <c r="BP25" s="119">
        <v>125.59436875275958</v>
      </c>
      <c r="BQ25" s="119">
        <v>133.13003087792515</v>
      </c>
      <c r="BR25" s="119">
        <v>141.11783273060067</v>
      </c>
      <c r="BS25" s="119">
        <v>149.58490269443672</v>
      </c>
      <c r="BT25" s="119">
        <v>158.55999685610294</v>
      </c>
      <c r="BU25" s="108">
        <v>1409.1028049589906</v>
      </c>
      <c r="BV25" s="121"/>
      <c r="BW25" s="121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</row>
    <row r="26" spans="1:93" s="102" customFormat="1" ht="15.95" customHeight="1" x14ac:dyDescent="0.25">
      <c r="B26" s="415" t="s">
        <v>341</v>
      </c>
      <c r="C26" s="118"/>
      <c r="D26" s="418">
        <v>6.5000000000000002E-2</v>
      </c>
      <c r="E26" s="418">
        <v>8.5000000000000006E-2</v>
      </c>
      <c r="F26" s="418">
        <v>8.5000000000000006E-2</v>
      </c>
      <c r="G26" s="418">
        <v>8.5000000000000006E-2</v>
      </c>
      <c r="H26" s="106" t="s">
        <v>273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20">
        <v>0</v>
      </c>
      <c r="V26" s="119">
        <v>5.0647687903110743</v>
      </c>
      <c r="W26" s="119">
        <v>5.6725410451484048</v>
      </c>
      <c r="X26" s="119">
        <v>6.3532459705662134</v>
      </c>
      <c r="Y26" s="119">
        <v>7.1156354870341589</v>
      </c>
      <c r="Z26" s="119">
        <v>7.9695117454782594</v>
      </c>
      <c r="AA26" s="119">
        <v>8.9258531549356501</v>
      </c>
      <c r="AB26" s="119">
        <v>9.818438470429216</v>
      </c>
      <c r="AC26" s="119">
        <v>10.80028231747214</v>
      </c>
      <c r="AD26" s="119">
        <v>11.880310549219356</v>
      </c>
      <c r="AE26" s="119">
        <v>13.068341604141292</v>
      </c>
      <c r="AF26" s="119">
        <v>14.375175764555422</v>
      </c>
      <c r="AG26" s="119">
        <v>15.812693341010966</v>
      </c>
      <c r="AH26" s="108">
        <v>116.85679824030215</v>
      </c>
      <c r="AI26" s="119">
        <v>26.302590831232401</v>
      </c>
      <c r="AJ26" s="119">
        <v>27.880746281106344</v>
      </c>
      <c r="AK26" s="119">
        <v>29.553591057972728</v>
      </c>
      <c r="AL26" s="119">
        <v>31.32680652145109</v>
      </c>
      <c r="AM26" s="119">
        <v>33.206414912738161</v>
      </c>
      <c r="AN26" s="119">
        <v>35.198799807502446</v>
      </c>
      <c r="AO26" s="119">
        <v>37.310727795952602</v>
      </c>
      <c r="AP26" s="119">
        <v>39.549371463709761</v>
      </c>
      <c r="AQ26" s="119">
        <v>41.922333751532349</v>
      </c>
      <c r="AR26" s="119">
        <v>44.437673776624287</v>
      </c>
      <c r="AS26" s="119">
        <v>47.103934203221741</v>
      </c>
      <c r="AT26" s="119">
        <v>49.930170255415049</v>
      </c>
      <c r="AU26" s="108">
        <v>443.72316065845894</v>
      </c>
      <c r="AV26" s="119">
        <v>61.746977215863282</v>
      </c>
      <c r="AW26" s="119">
        <v>65.451795848815067</v>
      </c>
      <c r="AX26" s="119">
        <v>69.378903599743978</v>
      </c>
      <c r="AY26" s="119">
        <v>73.54163781572862</v>
      </c>
      <c r="AZ26" s="119">
        <v>77.954136084672356</v>
      </c>
      <c r="BA26" s="119">
        <v>82.631384249752699</v>
      </c>
      <c r="BB26" s="119">
        <v>87.589267304737859</v>
      </c>
      <c r="BC26" s="119">
        <v>92.84462334302215</v>
      </c>
      <c r="BD26" s="119">
        <v>98.415300743603481</v>
      </c>
      <c r="BE26" s="119">
        <v>104.32021878821969</v>
      </c>
      <c r="BF26" s="119">
        <v>110.5794319155129</v>
      </c>
      <c r="BG26" s="119">
        <v>117.21419783044367</v>
      </c>
      <c r="BH26" s="108">
        <v>1041.6678747401156</v>
      </c>
      <c r="BI26" s="119">
        <v>141.99662822888033</v>
      </c>
      <c r="BJ26" s="119">
        <v>150.51642592261317</v>
      </c>
      <c r="BK26" s="119">
        <v>159.54741147796994</v>
      </c>
      <c r="BL26" s="119">
        <v>169.12025616664815</v>
      </c>
      <c r="BM26" s="119">
        <v>179.26747153664707</v>
      </c>
      <c r="BN26" s="119">
        <v>190.02351982884593</v>
      </c>
      <c r="BO26" s="119">
        <v>201.4249310185767</v>
      </c>
      <c r="BP26" s="119">
        <v>213.51042687969129</v>
      </c>
      <c r="BQ26" s="119">
        <v>226.32105249247277</v>
      </c>
      <c r="BR26" s="119">
        <v>239.90031564202116</v>
      </c>
      <c r="BS26" s="119">
        <v>254.29433458054243</v>
      </c>
      <c r="BT26" s="119">
        <v>269.55199465537498</v>
      </c>
      <c r="BU26" s="108">
        <v>2395.4747684302838</v>
      </c>
      <c r="BV26" s="121"/>
      <c r="BW26" s="121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</row>
    <row r="27" spans="1:93" s="102" customFormat="1" ht="15.95" customHeight="1" x14ac:dyDescent="0.25">
      <c r="B27" s="103"/>
      <c r="C27" s="125">
        <v>1</v>
      </c>
      <c r="D27" s="125">
        <v>1</v>
      </c>
      <c r="E27" s="125">
        <v>1</v>
      </c>
      <c r="F27" s="125">
        <v>1</v>
      </c>
      <c r="G27" s="125">
        <v>1</v>
      </c>
      <c r="H27" s="106" t="s">
        <v>273</v>
      </c>
      <c r="I27" s="119">
        <v>16</v>
      </c>
      <c r="J27" s="119">
        <v>17.920000000000002</v>
      </c>
      <c r="K27" s="119">
        <v>20.070400000000003</v>
      </c>
      <c r="L27" s="119">
        <v>22.478848000000006</v>
      </c>
      <c r="M27" s="119">
        <v>25.176309760000009</v>
      </c>
      <c r="N27" s="119">
        <v>28.197466931200012</v>
      </c>
      <c r="O27" s="119">
        <v>31.581162962944017</v>
      </c>
      <c r="P27" s="119">
        <v>35.370902518497303</v>
      </c>
      <c r="Q27" s="119">
        <v>39.615410820716981</v>
      </c>
      <c r="R27" s="119">
        <v>44.369260119203027</v>
      </c>
      <c r="S27" s="119">
        <v>49.693571333507393</v>
      </c>
      <c r="T27" s="119">
        <v>55.656799893528287</v>
      </c>
      <c r="U27" s="108">
        <v>386.13013233959703</v>
      </c>
      <c r="V27" s="119">
        <v>77.919519850939608</v>
      </c>
      <c r="W27" s="119">
        <v>87.269862233052379</v>
      </c>
      <c r="X27" s="119">
        <v>97.74224570101866</v>
      </c>
      <c r="Y27" s="119">
        <v>109.47131518514091</v>
      </c>
      <c r="Z27" s="119">
        <v>122.60787300735784</v>
      </c>
      <c r="AA27" s="119">
        <v>137.32081776824077</v>
      </c>
      <c r="AB27" s="119">
        <v>151.05289954506486</v>
      </c>
      <c r="AC27" s="119">
        <v>166.15818949957139</v>
      </c>
      <c r="AD27" s="119">
        <v>182.77400844952854</v>
      </c>
      <c r="AE27" s="119">
        <v>201.0514092944814</v>
      </c>
      <c r="AF27" s="119">
        <v>221.15655022392957</v>
      </c>
      <c r="AG27" s="119">
        <v>243.27220524632256</v>
      </c>
      <c r="AH27" s="108">
        <v>1797.7968960046485</v>
      </c>
      <c r="AI27" s="119">
        <v>309.44224507332234</v>
      </c>
      <c r="AJ27" s="119">
        <v>328.00877977772166</v>
      </c>
      <c r="AK27" s="119">
        <v>347.68930656438499</v>
      </c>
      <c r="AL27" s="119">
        <v>368.55066495824809</v>
      </c>
      <c r="AM27" s="119">
        <v>390.66370485574305</v>
      </c>
      <c r="AN27" s="119">
        <v>414.10352714708756</v>
      </c>
      <c r="AO27" s="119">
        <v>438.94973877591292</v>
      </c>
      <c r="AP27" s="119">
        <v>465.2867231024677</v>
      </c>
      <c r="AQ27" s="119">
        <v>493.20392648861582</v>
      </c>
      <c r="AR27" s="119">
        <v>522.79616207793276</v>
      </c>
      <c r="AS27" s="119">
        <v>554.16393180260866</v>
      </c>
      <c r="AT27" s="119">
        <v>587.41376771076523</v>
      </c>
      <c r="AU27" s="108">
        <v>5220.2724783348103</v>
      </c>
      <c r="AV27" s="119">
        <v>726.43502606897971</v>
      </c>
      <c r="AW27" s="119">
        <v>770.02112763311845</v>
      </c>
      <c r="AX27" s="119">
        <v>816.22239529110561</v>
      </c>
      <c r="AY27" s="119">
        <v>865.19573900857199</v>
      </c>
      <c r="AZ27" s="119">
        <v>917.10748334908646</v>
      </c>
      <c r="BA27" s="119">
        <v>972.13393235003161</v>
      </c>
      <c r="BB27" s="119">
        <v>1030.4619682910336</v>
      </c>
      <c r="BC27" s="119">
        <v>1092.2896863884957</v>
      </c>
      <c r="BD27" s="119">
        <v>1157.8270675718056</v>
      </c>
      <c r="BE27" s="119">
        <v>1227.2966916261139</v>
      </c>
      <c r="BF27" s="119">
        <v>1300.934493123681</v>
      </c>
      <c r="BG27" s="119">
        <v>1378.9905627111018</v>
      </c>
      <c r="BH27" s="108">
        <v>12254.916173413125</v>
      </c>
      <c r="BI27" s="119">
        <v>1670.548567398592</v>
      </c>
      <c r="BJ27" s="119">
        <v>1770.7814814425076</v>
      </c>
      <c r="BK27" s="119">
        <v>1877.0283703290581</v>
      </c>
      <c r="BL27" s="119">
        <v>1989.6500725488017</v>
      </c>
      <c r="BM27" s="119">
        <v>2109.0290769017301</v>
      </c>
      <c r="BN27" s="119">
        <v>2235.5708215158343</v>
      </c>
      <c r="BO27" s="119">
        <v>2369.7050708067845</v>
      </c>
      <c r="BP27" s="119">
        <v>2511.8873750551916</v>
      </c>
      <c r="BQ27" s="119">
        <v>2662.600617558503</v>
      </c>
      <c r="BR27" s="119">
        <v>2822.3566546120132</v>
      </c>
      <c r="BS27" s="119">
        <v>2991.6980538887342</v>
      </c>
      <c r="BT27" s="119">
        <v>3171.1999371220586</v>
      </c>
      <c r="BU27" s="108">
        <v>28182.056099179805</v>
      </c>
      <c r="BV27" s="121"/>
      <c r="BW27" s="121"/>
      <c r="BX27" s="121"/>
      <c r="BY27" s="121"/>
      <c r="BZ27" s="121"/>
      <c r="CA27" s="121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</row>
    <row r="28" spans="1:93" s="102" customFormat="1" ht="15.95" customHeight="1" x14ac:dyDescent="0.25">
      <c r="B28" s="123" t="s">
        <v>255</v>
      </c>
      <c r="C28" s="126"/>
      <c r="D28" s="126"/>
      <c r="E28" s="126"/>
      <c r="F28" s="126"/>
      <c r="G28" s="127"/>
      <c r="H28" s="106"/>
      <c r="U28" s="108"/>
      <c r="AH28" s="108"/>
      <c r="AU28" s="108"/>
      <c r="BH28" s="108"/>
      <c r="BU28" s="108"/>
      <c r="BV28" s="121"/>
      <c r="BW28" s="121"/>
      <c r="BX28" s="121"/>
      <c r="BY28" s="121"/>
      <c r="BZ28" s="121"/>
      <c r="CA28" s="121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</row>
    <row r="29" spans="1:93" s="102" customFormat="1" ht="15.95" customHeight="1" x14ac:dyDescent="0.25">
      <c r="A29" s="109"/>
      <c r="B29" s="103" t="s">
        <v>251</v>
      </c>
      <c r="C29" s="118">
        <v>0.12</v>
      </c>
      <c r="D29" s="110">
        <v>0.1</v>
      </c>
      <c r="E29" s="110">
        <v>0.06</v>
      </c>
      <c r="F29" s="110">
        <v>0.04</v>
      </c>
      <c r="G29" s="110">
        <v>0.03</v>
      </c>
      <c r="H29" s="106" t="s">
        <v>208</v>
      </c>
      <c r="I29" s="115">
        <v>3</v>
      </c>
      <c r="J29" s="115">
        <v>3.3600000000000003</v>
      </c>
      <c r="K29" s="115">
        <v>3.7632000000000008</v>
      </c>
      <c r="L29" s="115">
        <v>4.2147840000000016</v>
      </c>
      <c r="M29" s="115">
        <v>4.7205580800000027</v>
      </c>
      <c r="N29" s="115">
        <v>5.2870250496000031</v>
      </c>
      <c r="O29" s="115">
        <v>5.9214680555520038</v>
      </c>
      <c r="P29" s="115">
        <v>6.6320442222182452</v>
      </c>
      <c r="Q29" s="115">
        <v>7.4278895288844353</v>
      </c>
      <c r="R29" s="115">
        <v>8.3192362723505688</v>
      </c>
      <c r="S29" s="115">
        <v>9.3175446250326388</v>
      </c>
      <c r="T29" s="115">
        <v>10.435649980036557</v>
      </c>
      <c r="U29" s="108">
        <v>10.435649980036557</v>
      </c>
      <c r="V29" s="115">
        <v>11.687927977640944</v>
      </c>
      <c r="W29" s="115">
        <v>13.090479334957859</v>
      </c>
      <c r="X29" s="115">
        <v>14.661336855152804</v>
      </c>
      <c r="Y29" s="115">
        <v>16.420697277771144</v>
      </c>
      <c r="Z29" s="115">
        <v>18.391180951103681</v>
      </c>
      <c r="AA29" s="115">
        <v>20.598122665236126</v>
      </c>
      <c r="AB29" s="115">
        <v>22.65793493175974</v>
      </c>
      <c r="AC29" s="115">
        <v>24.923728424935717</v>
      </c>
      <c r="AD29" s="115">
        <v>27.416101267429291</v>
      </c>
      <c r="AE29" s="115">
        <v>30.157711394172221</v>
      </c>
      <c r="AF29" s="115">
        <v>33.173482533589443</v>
      </c>
      <c r="AG29" s="115">
        <v>36.490830786948393</v>
      </c>
      <c r="AH29" s="108">
        <v>36.490830786948393</v>
      </c>
      <c r="AI29" s="115">
        <v>38.6802806341653</v>
      </c>
      <c r="AJ29" s="115">
        <v>41.001097472215221</v>
      </c>
      <c r="AK29" s="115">
        <v>43.461163320548138</v>
      </c>
      <c r="AL29" s="115">
        <v>46.068833119781026</v>
      </c>
      <c r="AM29" s="115">
        <v>48.832963106967888</v>
      </c>
      <c r="AN29" s="115">
        <v>51.762940893385966</v>
      </c>
      <c r="AO29" s="115">
        <v>54.868717346989129</v>
      </c>
      <c r="AP29" s="115">
        <v>58.160840387808477</v>
      </c>
      <c r="AQ29" s="115">
        <v>61.650490811076992</v>
      </c>
      <c r="AR29" s="115">
        <v>65.34952025974161</v>
      </c>
      <c r="AS29" s="115">
        <v>69.270491475326111</v>
      </c>
      <c r="AT29" s="115">
        <v>73.426720963845682</v>
      </c>
      <c r="AU29" s="108">
        <v>73.426720963845682</v>
      </c>
      <c r="AV29" s="115">
        <v>77.83232422167643</v>
      </c>
      <c r="AW29" s="115">
        <v>82.502263674977016</v>
      </c>
      <c r="AX29" s="115">
        <v>87.452399495475646</v>
      </c>
      <c r="AY29" s="115">
        <v>92.699543465204187</v>
      </c>
      <c r="AZ29" s="115">
        <v>98.261516073116439</v>
      </c>
      <c r="BA29" s="115">
        <v>104.15720703750343</v>
      </c>
      <c r="BB29" s="115">
        <v>110.40663945975363</v>
      </c>
      <c r="BC29" s="115">
        <v>117.03103782733886</v>
      </c>
      <c r="BD29" s="115">
        <v>124.0529000969792</v>
      </c>
      <c r="BE29" s="115">
        <v>131.49607410279796</v>
      </c>
      <c r="BF29" s="115">
        <v>139.38583854896584</v>
      </c>
      <c r="BG29" s="115">
        <v>147.7489888619038</v>
      </c>
      <c r="BH29" s="108">
        <v>147.7489888619038</v>
      </c>
      <c r="BI29" s="115">
        <v>156.61392819361802</v>
      </c>
      <c r="BJ29" s="115">
        <v>166.01076388523512</v>
      </c>
      <c r="BK29" s="115">
        <v>175.97140971834924</v>
      </c>
      <c r="BL29" s="115">
        <v>186.52969430145021</v>
      </c>
      <c r="BM29" s="115">
        <v>197.72147595953723</v>
      </c>
      <c r="BN29" s="115">
        <v>209.58476451710948</v>
      </c>
      <c r="BO29" s="115">
        <v>222.15985038813605</v>
      </c>
      <c r="BP29" s="115">
        <v>235.48944141142422</v>
      </c>
      <c r="BQ29" s="115">
        <v>249.6188078961097</v>
      </c>
      <c r="BR29" s="115">
        <v>264.59593636987631</v>
      </c>
      <c r="BS29" s="115">
        <v>280.47169255206893</v>
      </c>
      <c r="BT29" s="115">
        <v>297.29999410519309</v>
      </c>
      <c r="BU29" s="108">
        <v>297.29999410519309</v>
      </c>
      <c r="BV29" s="121"/>
      <c r="BW29" s="121"/>
      <c r="BX29" s="121"/>
      <c r="BY29" s="116"/>
      <c r="BZ29" s="121"/>
      <c r="CA29" s="121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</row>
    <row r="30" spans="1:93" s="102" customFormat="1" ht="15.95" customHeight="1" x14ac:dyDescent="0.25">
      <c r="A30" s="109"/>
      <c r="B30" s="103" t="s">
        <v>328</v>
      </c>
      <c r="C30" s="124">
        <v>8</v>
      </c>
      <c r="D30" s="124">
        <v>9</v>
      </c>
      <c r="E30" s="124">
        <v>10</v>
      </c>
      <c r="F30" s="128">
        <v>10.5</v>
      </c>
      <c r="G30" s="124">
        <v>11</v>
      </c>
      <c r="H30" s="106" t="s">
        <v>249</v>
      </c>
      <c r="I30" s="115">
        <v>24</v>
      </c>
      <c r="J30" s="115">
        <v>26.880000000000003</v>
      </c>
      <c r="K30" s="115">
        <v>30.105600000000006</v>
      </c>
      <c r="L30" s="115">
        <v>33.718272000000013</v>
      </c>
      <c r="M30" s="115">
        <v>37.764464640000021</v>
      </c>
      <c r="N30" s="115">
        <v>42.296200396800025</v>
      </c>
      <c r="O30" s="115">
        <v>47.371744444416031</v>
      </c>
      <c r="P30" s="115">
        <v>53.056353777745962</v>
      </c>
      <c r="Q30" s="115">
        <v>59.423116231075483</v>
      </c>
      <c r="R30" s="115">
        <v>66.553890178804551</v>
      </c>
      <c r="S30" s="115">
        <v>74.54035700026111</v>
      </c>
      <c r="T30" s="115">
        <v>83.485199840292452</v>
      </c>
      <c r="U30" s="108">
        <v>579.19519850939571</v>
      </c>
      <c r="V30" s="115">
        <v>105.19135179876849</v>
      </c>
      <c r="W30" s="115">
        <v>117.81431401462073</v>
      </c>
      <c r="X30" s="115">
        <v>131.95203169637523</v>
      </c>
      <c r="Y30" s="115">
        <v>147.7862754999403</v>
      </c>
      <c r="Z30" s="115">
        <v>165.52062855993313</v>
      </c>
      <c r="AA30" s="115">
        <v>185.38310398712514</v>
      </c>
      <c r="AB30" s="115">
        <v>203.92141438583766</v>
      </c>
      <c r="AC30" s="115">
        <v>224.31355582442146</v>
      </c>
      <c r="AD30" s="115">
        <v>246.74491140686362</v>
      </c>
      <c r="AE30" s="115">
        <v>271.41940254754996</v>
      </c>
      <c r="AF30" s="115">
        <v>298.56134280230498</v>
      </c>
      <c r="AG30" s="115">
        <v>328.41747708253553</v>
      </c>
      <c r="AH30" s="108">
        <v>2427.0258096062762</v>
      </c>
      <c r="AI30" s="115">
        <v>386.80280634165297</v>
      </c>
      <c r="AJ30" s="115">
        <v>410.01097472215224</v>
      </c>
      <c r="AK30" s="115">
        <v>434.61163320548138</v>
      </c>
      <c r="AL30" s="115">
        <v>460.68833119781027</v>
      </c>
      <c r="AM30" s="115">
        <v>488.3296310696789</v>
      </c>
      <c r="AN30" s="115">
        <v>517.62940893385962</v>
      </c>
      <c r="AO30" s="115">
        <v>548.68717346989126</v>
      </c>
      <c r="AP30" s="115">
        <v>581.6084038780848</v>
      </c>
      <c r="AQ30" s="115">
        <v>616.50490811076997</v>
      </c>
      <c r="AR30" s="115">
        <v>653.4952025974161</v>
      </c>
      <c r="AS30" s="115">
        <v>692.70491475326116</v>
      </c>
      <c r="AT30" s="115">
        <v>734.26720963845685</v>
      </c>
      <c r="AU30" s="108">
        <v>6525.3405979185163</v>
      </c>
      <c r="AV30" s="115">
        <v>817.23940432760253</v>
      </c>
      <c r="AW30" s="115">
        <v>866.2737685872587</v>
      </c>
      <c r="AX30" s="115">
        <v>918.25019470249424</v>
      </c>
      <c r="AY30" s="115">
        <v>973.34520638464392</v>
      </c>
      <c r="AZ30" s="115">
        <v>1031.7459187677225</v>
      </c>
      <c r="BA30" s="115">
        <v>1093.650673893786</v>
      </c>
      <c r="BB30" s="115">
        <v>1159.2697143274131</v>
      </c>
      <c r="BC30" s="115">
        <v>1228.825897187058</v>
      </c>
      <c r="BD30" s="115">
        <v>1302.5554510182817</v>
      </c>
      <c r="BE30" s="115">
        <v>1380.7087780793786</v>
      </c>
      <c r="BF30" s="115">
        <v>1463.5513047641414</v>
      </c>
      <c r="BG30" s="115">
        <v>1551.3643830499898</v>
      </c>
      <c r="BH30" s="108">
        <v>13786.78069508977</v>
      </c>
      <c r="BI30" s="115">
        <v>1722.7532101297982</v>
      </c>
      <c r="BJ30" s="115">
        <v>1826.1184027375864</v>
      </c>
      <c r="BK30" s="115">
        <v>1935.6855069018416</v>
      </c>
      <c r="BL30" s="115">
        <v>2051.8266373159522</v>
      </c>
      <c r="BM30" s="115">
        <v>2174.9362355549097</v>
      </c>
      <c r="BN30" s="115">
        <v>2305.4324096882042</v>
      </c>
      <c r="BO30" s="115">
        <v>2443.7583542694965</v>
      </c>
      <c r="BP30" s="115">
        <v>2590.3838555256666</v>
      </c>
      <c r="BQ30" s="115">
        <v>2745.8068868572068</v>
      </c>
      <c r="BR30" s="115">
        <v>2910.5553000686396</v>
      </c>
      <c r="BS30" s="115">
        <v>3085.1886180727583</v>
      </c>
      <c r="BT30" s="115">
        <v>3270.2999351571239</v>
      </c>
      <c r="BU30" s="108">
        <v>29062.745352279188</v>
      </c>
      <c r="BV30" s="121"/>
      <c r="BW30" s="121"/>
      <c r="BX30" s="121"/>
      <c r="BY30" s="121"/>
      <c r="BZ30" s="121"/>
      <c r="CA30" s="121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</row>
    <row r="31" spans="1:93" s="102" customFormat="1" ht="15.95" customHeight="1" x14ac:dyDescent="0.25">
      <c r="A31" s="109"/>
      <c r="B31" s="103" t="s">
        <v>329</v>
      </c>
      <c r="C31" s="504">
        <v>0.12</v>
      </c>
      <c r="D31" s="110">
        <v>0.1</v>
      </c>
      <c r="E31" s="110">
        <v>0.08</v>
      </c>
      <c r="F31" s="110">
        <v>0.04</v>
      </c>
      <c r="G31" s="110">
        <v>0.03</v>
      </c>
      <c r="H31" s="106" t="s">
        <v>208</v>
      </c>
      <c r="I31" s="115">
        <v>10</v>
      </c>
      <c r="J31" s="115">
        <v>11.200000000000001</v>
      </c>
      <c r="K31" s="115">
        <v>12.544000000000002</v>
      </c>
      <c r="L31" s="115">
        <v>14.049280000000003</v>
      </c>
      <c r="M31" s="115">
        <v>15.735193600000004</v>
      </c>
      <c r="N31" s="115">
        <v>17.623416832000007</v>
      </c>
      <c r="O31" s="115">
        <v>19.738226851840011</v>
      </c>
      <c r="P31" s="115">
        <v>22.106814074060814</v>
      </c>
      <c r="Q31" s="115">
        <v>24.759631762948114</v>
      </c>
      <c r="R31" s="115">
        <v>27.730787574501889</v>
      </c>
      <c r="S31" s="115">
        <v>31.058482083442119</v>
      </c>
      <c r="T31" s="115">
        <v>34.785499933455178</v>
      </c>
      <c r="U31" s="108">
        <v>241.33133271224818</v>
      </c>
      <c r="V31" s="115">
        <v>38.264049926800702</v>
      </c>
      <c r="W31" s="115">
        <v>42.090454919480777</v>
      </c>
      <c r="X31" s="115">
        <v>46.299500411428859</v>
      </c>
      <c r="Y31" s="115">
        <v>50.92945045257175</v>
      </c>
      <c r="Z31" s="115">
        <v>56.022395497828931</v>
      </c>
      <c r="AA31" s="115">
        <v>61.624635047611832</v>
      </c>
      <c r="AB31" s="115">
        <v>67.787098552373024</v>
      </c>
      <c r="AC31" s="115">
        <v>74.565808407610334</v>
      </c>
      <c r="AD31" s="115">
        <v>82.022389248371368</v>
      </c>
      <c r="AE31" s="115">
        <v>90.224628173208515</v>
      </c>
      <c r="AF31" s="115">
        <v>99.247090990529372</v>
      </c>
      <c r="AG31" s="115">
        <v>109.17180008958232</v>
      </c>
      <c r="AH31" s="108">
        <v>818.24930171739788</v>
      </c>
      <c r="AI31" s="115">
        <v>117.90554409674891</v>
      </c>
      <c r="AJ31" s="115">
        <v>127.33798762448883</v>
      </c>
      <c r="AK31" s="115">
        <v>137.52502663444795</v>
      </c>
      <c r="AL31" s="115">
        <v>148.5270287652038</v>
      </c>
      <c r="AM31" s="115">
        <v>160.40919106642011</v>
      </c>
      <c r="AN31" s="115">
        <v>173.24192635173372</v>
      </c>
      <c r="AO31" s="115">
        <v>187.10128045987244</v>
      </c>
      <c r="AP31" s="115">
        <v>202.06938289666226</v>
      </c>
      <c r="AQ31" s="115">
        <v>218.23493352839526</v>
      </c>
      <c r="AR31" s="115">
        <v>235.6937282106669</v>
      </c>
      <c r="AS31" s="115">
        <v>254.54922646752027</v>
      </c>
      <c r="AT31" s="115">
        <v>274.9131645849219</v>
      </c>
      <c r="AU31" s="108">
        <v>2237.5084206870824</v>
      </c>
      <c r="AV31" s="115">
        <v>285.90969116831877</v>
      </c>
      <c r="AW31" s="115">
        <v>297.34607881505156</v>
      </c>
      <c r="AX31" s="115">
        <v>309.23992196765363</v>
      </c>
      <c r="AY31" s="115">
        <v>321.60951884635978</v>
      </c>
      <c r="AZ31" s="115">
        <v>334.47389960021417</v>
      </c>
      <c r="BA31" s="115">
        <v>347.85285558422277</v>
      </c>
      <c r="BB31" s="115">
        <v>361.76696980759169</v>
      </c>
      <c r="BC31" s="115">
        <v>376.23764859989535</v>
      </c>
      <c r="BD31" s="115">
        <v>391.28715454389118</v>
      </c>
      <c r="BE31" s="115">
        <v>406.93864072564685</v>
      </c>
      <c r="BF31" s="115">
        <v>423.21618635467274</v>
      </c>
      <c r="BG31" s="115">
        <v>440.14483380885969</v>
      </c>
      <c r="BH31" s="108">
        <v>4296.0233998223775</v>
      </c>
      <c r="BI31" s="115">
        <v>453.3491788231255</v>
      </c>
      <c r="BJ31" s="115">
        <v>466.94965418781925</v>
      </c>
      <c r="BK31" s="115">
        <v>480.95814381345383</v>
      </c>
      <c r="BL31" s="115">
        <v>495.38688812785745</v>
      </c>
      <c r="BM31" s="115">
        <v>510.24849477169317</v>
      </c>
      <c r="BN31" s="115">
        <v>525.55594961484394</v>
      </c>
      <c r="BO31" s="115">
        <v>541.32262810328928</v>
      </c>
      <c r="BP31" s="115">
        <v>557.56230694638793</v>
      </c>
      <c r="BQ31" s="115">
        <v>574.28917615477962</v>
      </c>
      <c r="BR31" s="115">
        <v>591.517851439423</v>
      </c>
      <c r="BS31" s="115">
        <v>609.26338698260565</v>
      </c>
      <c r="BT31" s="115">
        <v>627.54128859208379</v>
      </c>
      <c r="BU31" s="108">
        <v>6433.9449475573629</v>
      </c>
      <c r="BV31" s="121"/>
      <c r="BW31" s="121"/>
      <c r="BX31" s="121"/>
      <c r="BY31" s="121"/>
      <c r="BZ31" s="121"/>
      <c r="CA31" s="121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</row>
    <row r="32" spans="1:93" s="102" customFormat="1" ht="15.95" customHeight="1" x14ac:dyDescent="0.25">
      <c r="A32" s="109"/>
      <c r="B32" s="103" t="s">
        <v>330</v>
      </c>
      <c r="C32" s="504"/>
      <c r="D32" s="110"/>
      <c r="E32" s="110"/>
      <c r="F32" s="110"/>
      <c r="G32" s="110"/>
      <c r="H32" s="106"/>
      <c r="I32" s="115">
        <v>34</v>
      </c>
      <c r="J32" s="115">
        <v>38.080000000000005</v>
      </c>
      <c r="K32" s="115">
        <v>42.649600000000007</v>
      </c>
      <c r="L32" s="115">
        <v>47.767552000000016</v>
      </c>
      <c r="M32" s="115">
        <v>53.499658240000024</v>
      </c>
      <c r="N32" s="115">
        <v>59.919617228800035</v>
      </c>
      <c r="O32" s="115">
        <v>67.109971296256049</v>
      </c>
      <c r="P32" s="115">
        <v>75.163167851806776</v>
      </c>
      <c r="Q32" s="115">
        <v>84.1827479940236</v>
      </c>
      <c r="R32" s="115">
        <v>94.28467775330644</v>
      </c>
      <c r="S32" s="115">
        <v>105.59883908370323</v>
      </c>
      <c r="T32" s="115">
        <v>118.27069977374762</v>
      </c>
      <c r="U32" s="108">
        <v>820.52653122164372</v>
      </c>
      <c r="V32" s="115">
        <v>143.4554017255692</v>
      </c>
      <c r="W32" s="115">
        <v>159.90476893410153</v>
      </c>
      <c r="X32" s="115">
        <v>178.25153210780408</v>
      </c>
      <c r="Y32" s="115">
        <v>198.71572595251206</v>
      </c>
      <c r="Z32" s="115">
        <v>221.54302405776207</v>
      </c>
      <c r="AA32" s="115">
        <v>247.00773903473697</v>
      </c>
      <c r="AB32" s="115">
        <v>271.70851293821067</v>
      </c>
      <c r="AC32" s="115">
        <v>298.87936423203178</v>
      </c>
      <c r="AD32" s="115">
        <v>328.76730065523498</v>
      </c>
      <c r="AE32" s="115">
        <v>361.64403072075845</v>
      </c>
      <c r="AF32" s="115">
        <v>397.80843379283436</v>
      </c>
      <c r="AG32" s="115">
        <v>437.58927717211782</v>
      </c>
      <c r="AH32" s="108">
        <v>3245.2751113236745</v>
      </c>
      <c r="AI32" s="115">
        <v>504.70835043840191</v>
      </c>
      <c r="AJ32" s="115">
        <v>537.34896234664109</v>
      </c>
      <c r="AK32" s="115">
        <v>572.13665983992928</v>
      </c>
      <c r="AL32" s="115">
        <v>609.21535996301407</v>
      </c>
      <c r="AM32" s="115">
        <v>648.73882213609897</v>
      </c>
      <c r="AN32" s="115">
        <v>690.87133528559332</v>
      </c>
      <c r="AO32" s="115">
        <v>735.7884539297637</v>
      </c>
      <c r="AP32" s="115">
        <v>783.67778677474712</v>
      </c>
      <c r="AQ32" s="115">
        <v>834.73984163916521</v>
      </c>
      <c r="AR32" s="115">
        <v>889.188930808083</v>
      </c>
      <c r="AS32" s="115">
        <v>947.25414122078143</v>
      </c>
      <c r="AT32" s="115">
        <v>1009.1803742233787</v>
      </c>
      <c r="AU32" s="108">
        <v>8762.8490186055969</v>
      </c>
      <c r="AV32" s="115">
        <v>1103.1490954959213</v>
      </c>
      <c r="AW32" s="115">
        <v>1163.6198474023104</v>
      </c>
      <c r="AX32" s="115">
        <v>1227.4901166701479</v>
      </c>
      <c r="AY32" s="115">
        <v>1294.9547252310037</v>
      </c>
      <c r="AZ32" s="115">
        <v>1366.2198183679366</v>
      </c>
      <c r="BA32" s="115">
        <v>1441.5035294780087</v>
      </c>
      <c r="BB32" s="115">
        <v>1521.0366841350049</v>
      </c>
      <c r="BC32" s="115">
        <v>1605.0635457869535</v>
      </c>
      <c r="BD32" s="115">
        <v>1693.8426055621728</v>
      </c>
      <c r="BE32" s="115">
        <v>1787.6474188050254</v>
      </c>
      <c r="BF32" s="115">
        <v>1886.7674911188142</v>
      </c>
      <c r="BG32" s="115">
        <v>1991.5092168588494</v>
      </c>
      <c r="BH32" s="108">
        <v>18082.80409491215</v>
      </c>
      <c r="BI32" s="115">
        <v>2176.1023889529238</v>
      </c>
      <c r="BJ32" s="115">
        <v>2293.0680569254055</v>
      </c>
      <c r="BK32" s="115">
        <v>2416.6436507152953</v>
      </c>
      <c r="BL32" s="115">
        <v>2547.2135254438099</v>
      </c>
      <c r="BM32" s="115">
        <v>2685.1847303266027</v>
      </c>
      <c r="BN32" s="115">
        <v>2830.9883593030481</v>
      </c>
      <c r="BO32" s="115">
        <v>2985.0809823727859</v>
      </c>
      <c r="BP32" s="115">
        <v>3147.9461624720543</v>
      </c>
      <c r="BQ32" s="115">
        <v>3320.0960630119862</v>
      </c>
      <c r="BR32" s="115">
        <v>3502.0731515080624</v>
      </c>
      <c r="BS32" s="115">
        <v>3694.4520050553638</v>
      </c>
      <c r="BT32" s="115">
        <v>3897.8412237492075</v>
      </c>
      <c r="BU32" s="108">
        <v>35496.690299836548</v>
      </c>
      <c r="BV32" s="121"/>
      <c r="BW32" s="121"/>
      <c r="BX32" s="121"/>
      <c r="BY32" s="121"/>
      <c r="BZ32" s="121"/>
      <c r="CA32" s="121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</row>
    <row r="33" spans="1:93" s="102" customFormat="1" ht="15.95" customHeight="1" x14ac:dyDescent="0.25">
      <c r="B33" s="415" t="s">
        <v>338</v>
      </c>
      <c r="C33" s="118">
        <v>0.1</v>
      </c>
      <c r="D33" s="118">
        <v>0.08</v>
      </c>
      <c r="E33" s="118">
        <v>0.03</v>
      </c>
      <c r="F33" s="118">
        <v>0.03</v>
      </c>
      <c r="G33" s="118">
        <v>0.03</v>
      </c>
      <c r="H33" s="106" t="s">
        <v>273</v>
      </c>
      <c r="I33" s="119">
        <v>3.4000000000000004</v>
      </c>
      <c r="J33" s="119">
        <v>3.8080000000000007</v>
      </c>
      <c r="K33" s="119">
        <v>4.2649600000000012</v>
      </c>
      <c r="L33" s="119">
        <v>4.776755200000002</v>
      </c>
      <c r="M33" s="119">
        <v>5.3499658240000025</v>
      </c>
      <c r="N33" s="119">
        <v>5.9919617228800037</v>
      </c>
      <c r="O33" s="119">
        <v>6.7109971296256052</v>
      </c>
      <c r="P33" s="119">
        <v>7.5163167851806776</v>
      </c>
      <c r="Q33" s="119">
        <v>8.4182747994023597</v>
      </c>
      <c r="R33" s="119">
        <v>9.4284677753306436</v>
      </c>
      <c r="S33" s="119">
        <v>10.559883908370324</v>
      </c>
      <c r="T33" s="119">
        <v>11.827069977374762</v>
      </c>
      <c r="U33" s="120">
        <v>82.052653122164386</v>
      </c>
      <c r="V33" s="119">
        <v>14.345540172556921</v>
      </c>
      <c r="W33" s="119">
        <v>15.990476893410154</v>
      </c>
      <c r="X33" s="119">
        <v>17.82515321078041</v>
      </c>
      <c r="Y33" s="119">
        <v>19.871572595251209</v>
      </c>
      <c r="Z33" s="119">
        <v>22.154302405776207</v>
      </c>
      <c r="AA33" s="119">
        <v>24.700773903473699</v>
      </c>
      <c r="AB33" s="119">
        <v>21.736681035056854</v>
      </c>
      <c r="AC33" s="119">
        <v>23.910349138562541</v>
      </c>
      <c r="AD33" s="119">
        <v>26.301384052418797</v>
      </c>
      <c r="AE33" s="119">
        <v>28.931522457660677</v>
      </c>
      <c r="AF33" s="119">
        <v>31.824674703426751</v>
      </c>
      <c r="AG33" s="119">
        <v>35.007142173769424</v>
      </c>
      <c r="AH33" s="108">
        <v>282.59957274214361</v>
      </c>
      <c r="AI33" s="119">
        <v>15.141250513152057</v>
      </c>
      <c r="AJ33" s="119">
        <v>16.120468870399232</v>
      </c>
      <c r="AK33" s="119">
        <v>17.164099795197878</v>
      </c>
      <c r="AL33" s="119">
        <v>18.276460798890422</v>
      </c>
      <c r="AM33" s="119">
        <v>19.46216466408297</v>
      </c>
      <c r="AN33" s="119">
        <v>20.7261400585678</v>
      </c>
      <c r="AO33" s="119">
        <v>22.073653617892909</v>
      </c>
      <c r="AP33" s="119">
        <v>23.510333603242412</v>
      </c>
      <c r="AQ33" s="119">
        <v>25.042195249174956</v>
      </c>
      <c r="AR33" s="119">
        <v>26.675667924242489</v>
      </c>
      <c r="AS33" s="119">
        <v>28.417624236623443</v>
      </c>
      <c r="AT33" s="119">
        <v>30.275411226701362</v>
      </c>
      <c r="AU33" s="108">
        <v>262.88547055816792</v>
      </c>
      <c r="AV33" s="119">
        <v>33.094472864877638</v>
      </c>
      <c r="AW33" s="119">
        <v>34.908595422069311</v>
      </c>
      <c r="AX33" s="119">
        <v>36.824703500104434</v>
      </c>
      <c r="AY33" s="119">
        <v>38.848641756930114</v>
      </c>
      <c r="AZ33" s="119">
        <v>40.986594551038095</v>
      </c>
      <c r="BA33" s="119">
        <v>43.245105884340255</v>
      </c>
      <c r="BB33" s="119">
        <v>45.631100524050147</v>
      </c>
      <c r="BC33" s="119">
        <v>48.151906373608604</v>
      </c>
      <c r="BD33" s="119">
        <v>50.815278166865184</v>
      </c>
      <c r="BE33" s="119">
        <v>53.629422564150758</v>
      </c>
      <c r="BF33" s="119">
        <v>56.603024733564425</v>
      </c>
      <c r="BG33" s="119">
        <v>59.745276505765482</v>
      </c>
      <c r="BH33" s="108">
        <v>542.48412284736446</v>
      </c>
      <c r="BI33" s="119">
        <v>65.283071668587709</v>
      </c>
      <c r="BJ33" s="119">
        <v>68.792041707762166</v>
      </c>
      <c r="BK33" s="119">
        <v>72.499309521458855</v>
      </c>
      <c r="BL33" s="119">
        <v>76.416405763314287</v>
      </c>
      <c r="BM33" s="119">
        <v>80.55554190979808</v>
      </c>
      <c r="BN33" s="119">
        <v>84.929650779091446</v>
      </c>
      <c r="BO33" s="119">
        <v>89.552429471183572</v>
      </c>
      <c r="BP33" s="119">
        <v>94.438384874161628</v>
      </c>
      <c r="BQ33" s="119">
        <v>99.602881890359583</v>
      </c>
      <c r="BR33" s="119">
        <v>105.06219454524187</v>
      </c>
      <c r="BS33" s="119">
        <v>110.8335601516609</v>
      </c>
      <c r="BT33" s="119">
        <v>116.93523671247623</v>
      </c>
      <c r="BU33" s="108">
        <v>1064.9007089950962</v>
      </c>
      <c r="BV33" s="121"/>
      <c r="BW33" s="121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</row>
    <row r="34" spans="1:93" s="102" customFormat="1" ht="15.95" customHeight="1" x14ac:dyDescent="0.25">
      <c r="B34" s="415" t="s">
        <v>339</v>
      </c>
      <c r="C34" s="118">
        <v>0.15</v>
      </c>
      <c r="D34" s="118">
        <v>0.11</v>
      </c>
      <c r="E34" s="118">
        <v>0.13</v>
      </c>
      <c r="F34" s="118">
        <v>0.13</v>
      </c>
      <c r="G34" s="118">
        <v>0.13</v>
      </c>
      <c r="H34" s="106" t="s">
        <v>273</v>
      </c>
      <c r="I34" s="119">
        <v>5.0999999999999996</v>
      </c>
      <c r="J34" s="119">
        <v>5.7120000000000006</v>
      </c>
      <c r="K34" s="119">
        <v>6.3974400000000005</v>
      </c>
      <c r="L34" s="119">
        <v>7.1651328000000021</v>
      </c>
      <c r="M34" s="119">
        <v>8.0249487360000025</v>
      </c>
      <c r="N34" s="119">
        <v>8.9879425843200043</v>
      </c>
      <c r="O34" s="119">
        <v>10.066495694438407</v>
      </c>
      <c r="P34" s="119">
        <v>11.274475177771016</v>
      </c>
      <c r="Q34" s="119">
        <v>12.62741219910354</v>
      </c>
      <c r="R34" s="119">
        <v>14.142701662995966</v>
      </c>
      <c r="S34" s="119">
        <v>15.839825862555482</v>
      </c>
      <c r="T34" s="119">
        <v>17.740604966062143</v>
      </c>
      <c r="U34" s="120">
        <v>123.07897968324656</v>
      </c>
      <c r="V34" s="119">
        <v>21.518310258835381</v>
      </c>
      <c r="W34" s="119">
        <v>23.985715340115227</v>
      </c>
      <c r="X34" s="119">
        <v>26.73772981617061</v>
      </c>
      <c r="Y34" s="119">
        <v>29.807358892876806</v>
      </c>
      <c r="Z34" s="119">
        <v>33.23145360866431</v>
      </c>
      <c r="AA34" s="119">
        <v>37.051160855210547</v>
      </c>
      <c r="AB34" s="119">
        <v>29.887936423203175</v>
      </c>
      <c r="AC34" s="119">
        <v>32.876730065523496</v>
      </c>
      <c r="AD34" s="119">
        <v>36.164403072075849</v>
      </c>
      <c r="AE34" s="119">
        <v>39.780843379283432</v>
      </c>
      <c r="AF34" s="119">
        <v>43.758927717211783</v>
      </c>
      <c r="AG34" s="119">
        <v>48.134820488932959</v>
      </c>
      <c r="AH34" s="108">
        <v>402.93538991810362</v>
      </c>
      <c r="AI34" s="119">
        <v>65.612085556992255</v>
      </c>
      <c r="AJ34" s="119">
        <v>69.855365105063342</v>
      </c>
      <c r="AK34" s="119">
        <v>74.37776577919081</v>
      </c>
      <c r="AL34" s="119">
        <v>79.197996795191827</v>
      </c>
      <c r="AM34" s="119">
        <v>84.336046877692866</v>
      </c>
      <c r="AN34" s="119">
        <v>89.813273587127128</v>
      </c>
      <c r="AO34" s="119">
        <v>95.652499010869292</v>
      </c>
      <c r="AP34" s="119">
        <v>101.87811228071713</v>
      </c>
      <c r="AQ34" s="119">
        <v>108.51617941309148</v>
      </c>
      <c r="AR34" s="119">
        <v>115.59456100505079</v>
      </c>
      <c r="AS34" s="119">
        <v>123.14303835870159</v>
      </c>
      <c r="AT34" s="119">
        <v>131.19344864903925</v>
      </c>
      <c r="AU34" s="108">
        <v>1139.1703724187275</v>
      </c>
      <c r="AV34" s="119">
        <v>143.40938241446977</v>
      </c>
      <c r="AW34" s="119">
        <v>151.27058016230035</v>
      </c>
      <c r="AX34" s="119">
        <v>159.57371516711925</v>
      </c>
      <c r="AY34" s="119">
        <v>168.34411428003048</v>
      </c>
      <c r="AZ34" s="119">
        <v>177.60857638783176</v>
      </c>
      <c r="BA34" s="119">
        <v>187.39545883214114</v>
      </c>
      <c r="BB34" s="119">
        <v>197.73476893755063</v>
      </c>
      <c r="BC34" s="119">
        <v>208.65826095230395</v>
      </c>
      <c r="BD34" s="119">
        <v>220.19953872308247</v>
      </c>
      <c r="BE34" s="119">
        <v>232.39416444465331</v>
      </c>
      <c r="BF34" s="119">
        <v>245.27977384544585</v>
      </c>
      <c r="BG34" s="119">
        <v>258.89619819165046</v>
      </c>
      <c r="BH34" s="108">
        <v>2350.7645323385796</v>
      </c>
      <c r="BI34" s="119">
        <v>282.89331056388011</v>
      </c>
      <c r="BJ34" s="119">
        <v>298.0988474003027</v>
      </c>
      <c r="BK34" s="119">
        <v>314.1636745929884</v>
      </c>
      <c r="BL34" s="119">
        <v>331.13775830769532</v>
      </c>
      <c r="BM34" s="119">
        <v>349.07401494245835</v>
      </c>
      <c r="BN34" s="119">
        <v>368.02848670939625</v>
      </c>
      <c r="BO34" s="119">
        <v>388.06052770846219</v>
      </c>
      <c r="BP34" s="119">
        <v>409.23300112136707</v>
      </c>
      <c r="BQ34" s="119">
        <v>431.61248819155821</v>
      </c>
      <c r="BR34" s="119">
        <v>455.26950969604815</v>
      </c>
      <c r="BS34" s="119">
        <v>480.27876065719732</v>
      </c>
      <c r="BT34" s="119">
        <v>506.71935908739698</v>
      </c>
      <c r="BU34" s="108">
        <v>4614.5697389787501</v>
      </c>
      <c r="BV34" s="121"/>
      <c r="BW34" s="121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</row>
    <row r="35" spans="1:93" s="102" customFormat="1" ht="15.95" customHeight="1" x14ac:dyDescent="0.25">
      <c r="B35" s="415" t="s">
        <v>340</v>
      </c>
      <c r="C35" s="118">
        <v>0.2</v>
      </c>
      <c r="D35" s="118">
        <v>0.15</v>
      </c>
      <c r="E35" s="118">
        <v>0.13</v>
      </c>
      <c r="F35" s="118">
        <v>0.13</v>
      </c>
      <c r="G35" s="118">
        <v>0.13</v>
      </c>
      <c r="H35" s="106" t="s">
        <v>273</v>
      </c>
      <c r="I35" s="119">
        <v>6.8000000000000007</v>
      </c>
      <c r="J35" s="119">
        <v>7.6160000000000014</v>
      </c>
      <c r="K35" s="119">
        <v>8.5299200000000024</v>
      </c>
      <c r="L35" s="119">
        <v>9.553510400000004</v>
      </c>
      <c r="M35" s="119">
        <v>10.699931648000005</v>
      </c>
      <c r="N35" s="119">
        <v>11.983923445760007</v>
      </c>
      <c r="O35" s="119">
        <v>13.42199425925121</v>
      </c>
      <c r="P35" s="119">
        <v>15.032633570361355</v>
      </c>
      <c r="Q35" s="119">
        <v>16.836549598804719</v>
      </c>
      <c r="R35" s="119">
        <v>18.856935550661287</v>
      </c>
      <c r="S35" s="119">
        <v>21.119767816740648</v>
      </c>
      <c r="T35" s="119">
        <v>23.654139954749525</v>
      </c>
      <c r="U35" s="120">
        <v>164.10530624432877</v>
      </c>
      <c r="V35" s="119">
        <v>28.691080345113843</v>
      </c>
      <c r="W35" s="119">
        <v>31.980953786820308</v>
      </c>
      <c r="X35" s="119">
        <v>35.650306421560821</v>
      </c>
      <c r="Y35" s="119">
        <v>39.743145190502418</v>
      </c>
      <c r="Z35" s="119">
        <v>44.308604811552414</v>
      </c>
      <c r="AA35" s="119">
        <v>49.401547806947399</v>
      </c>
      <c r="AB35" s="119">
        <v>40.756276940731603</v>
      </c>
      <c r="AC35" s="119">
        <v>44.831904634804765</v>
      </c>
      <c r="AD35" s="119">
        <v>49.315095098285248</v>
      </c>
      <c r="AE35" s="119">
        <v>54.246604608113763</v>
      </c>
      <c r="AF35" s="119">
        <v>59.671265068925152</v>
      </c>
      <c r="AG35" s="119">
        <v>65.638391575817664</v>
      </c>
      <c r="AH35" s="108">
        <v>544.23517628917546</v>
      </c>
      <c r="AI35" s="119">
        <v>65.612085556992255</v>
      </c>
      <c r="AJ35" s="119">
        <v>69.855365105063342</v>
      </c>
      <c r="AK35" s="119">
        <v>74.37776577919081</v>
      </c>
      <c r="AL35" s="119">
        <v>79.197996795191827</v>
      </c>
      <c r="AM35" s="119">
        <v>84.336046877692866</v>
      </c>
      <c r="AN35" s="119">
        <v>89.813273587127128</v>
      </c>
      <c r="AO35" s="119">
        <v>95.652499010869292</v>
      </c>
      <c r="AP35" s="119">
        <v>101.87811228071713</v>
      </c>
      <c r="AQ35" s="119">
        <v>108.51617941309148</v>
      </c>
      <c r="AR35" s="119">
        <v>115.59456100505079</v>
      </c>
      <c r="AS35" s="119">
        <v>123.14303835870159</v>
      </c>
      <c r="AT35" s="119">
        <v>131.19344864903925</v>
      </c>
      <c r="AU35" s="108">
        <v>1139.1703724187275</v>
      </c>
      <c r="AV35" s="119">
        <v>143.40938241446977</v>
      </c>
      <c r="AW35" s="119">
        <v>151.27058016230035</v>
      </c>
      <c r="AX35" s="119">
        <v>159.57371516711925</v>
      </c>
      <c r="AY35" s="119">
        <v>168.34411428003048</v>
      </c>
      <c r="AZ35" s="119">
        <v>177.60857638783176</v>
      </c>
      <c r="BA35" s="119">
        <v>187.39545883214114</v>
      </c>
      <c r="BB35" s="119">
        <v>197.73476893755063</v>
      </c>
      <c r="BC35" s="119">
        <v>208.65826095230395</v>
      </c>
      <c r="BD35" s="119">
        <v>220.19953872308247</v>
      </c>
      <c r="BE35" s="119">
        <v>232.39416444465331</v>
      </c>
      <c r="BF35" s="119">
        <v>245.27977384544585</v>
      </c>
      <c r="BG35" s="119">
        <v>258.89619819165046</v>
      </c>
      <c r="BH35" s="108">
        <v>2350.7645323385796</v>
      </c>
      <c r="BI35" s="119">
        <v>282.89331056388011</v>
      </c>
      <c r="BJ35" s="119">
        <v>298.0988474003027</v>
      </c>
      <c r="BK35" s="119">
        <v>314.1636745929884</v>
      </c>
      <c r="BL35" s="119">
        <v>331.13775830769532</v>
      </c>
      <c r="BM35" s="119">
        <v>349.07401494245835</v>
      </c>
      <c r="BN35" s="119">
        <v>368.02848670939625</v>
      </c>
      <c r="BO35" s="119">
        <v>388.06052770846219</v>
      </c>
      <c r="BP35" s="119">
        <v>409.23300112136707</v>
      </c>
      <c r="BQ35" s="119">
        <v>431.61248819155821</v>
      </c>
      <c r="BR35" s="119">
        <v>455.26950969604815</v>
      </c>
      <c r="BS35" s="119">
        <v>480.27876065719732</v>
      </c>
      <c r="BT35" s="119">
        <v>506.71935908739698</v>
      </c>
      <c r="BU35" s="108">
        <v>4614.5697389787501</v>
      </c>
      <c r="BV35" s="121"/>
      <c r="BW35" s="121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</row>
    <row r="36" spans="1:93" s="102" customFormat="1" ht="15.95" customHeight="1" x14ac:dyDescent="0.25">
      <c r="B36" s="415" t="s">
        <v>341</v>
      </c>
      <c r="C36" s="118">
        <v>0.15</v>
      </c>
      <c r="D36" s="118">
        <v>0.1</v>
      </c>
      <c r="E36" s="118">
        <v>0.1</v>
      </c>
      <c r="F36" s="118">
        <v>0.1</v>
      </c>
      <c r="G36" s="118">
        <v>0.1</v>
      </c>
      <c r="H36" s="106" t="s">
        <v>273</v>
      </c>
      <c r="I36" s="119">
        <v>5.0999999999999996</v>
      </c>
      <c r="J36" s="119">
        <v>5.7120000000000006</v>
      </c>
      <c r="K36" s="119">
        <v>6.3974400000000005</v>
      </c>
      <c r="L36" s="119">
        <v>7.1651328000000021</v>
      </c>
      <c r="M36" s="119">
        <v>8.0249487360000025</v>
      </c>
      <c r="N36" s="119">
        <v>8.9879425843200043</v>
      </c>
      <c r="O36" s="119">
        <v>10.066495694438407</v>
      </c>
      <c r="P36" s="119">
        <v>11.274475177771016</v>
      </c>
      <c r="Q36" s="119">
        <v>12.62741219910354</v>
      </c>
      <c r="R36" s="119">
        <v>14.142701662995966</v>
      </c>
      <c r="S36" s="119">
        <v>15.839825862555482</v>
      </c>
      <c r="T36" s="119">
        <v>17.740604966062143</v>
      </c>
      <c r="U36" s="120">
        <v>123.07897968324656</v>
      </c>
      <c r="V36" s="119">
        <v>21.518310258835381</v>
      </c>
      <c r="W36" s="119">
        <v>23.985715340115227</v>
      </c>
      <c r="X36" s="119">
        <v>26.73772981617061</v>
      </c>
      <c r="Y36" s="119">
        <v>29.807358892876806</v>
      </c>
      <c r="Z36" s="119">
        <v>33.23145360866431</v>
      </c>
      <c r="AA36" s="119">
        <v>37.051160855210547</v>
      </c>
      <c r="AB36" s="119">
        <v>27.17085129382107</v>
      </c>
      <c r="AC36" s="119">
        <v>29.887936423203179</v>
      </c>
      <c r="AD36" s="119">
        <v>32.876730065523496</v>
      </c>
      <c r="AE36" s="119">
        <v>36.164403072075849</v>
      </c>
      <c r="AF36" s="119">
        <v>39.780843379283439</v>
      </c>
      <c r="AG36" s="119">
        <v>43.758927717211783</v>
      </c>
      <c r="AH36" s="108">
        <v>381.97142072299175</v>
      </c>
      <c r="AI36" s="119">
        <v>50.470835043840196</v>
      </c>
      <c r="AJ36" s="119">
        <v>53.734896234664113</v>
      </c>
      <c r="AK36" s="119">
        <v>57.213665983992932</v>
      </c>
      <c r="AL36" s="119">
        <v>60.921535996301408</v>
      </c>
      <c r="AM36" s="119">
        <v>64.873882213609903</v>
      </c>
      <c r="AN36" s="119">
        <v>69.087133528559335</v>
      </c>
      <c r="AO36" s="119">
        <v>73.578845392976376</v>
      </c>
      <c r="AP36" s="119">
        <v>78.367778677474718</v>
      </c>
      <c r="AQ36" s="119">
        <v>83.473984163916526</v>
      </c>
      <c r="AR36" s="119">
        <v>88.918893080808303</v>
      </c>
      <c r="AS36" s="119">
        <v>94.725414122078149</v>
      </c>
      <c r="AT36" s="119">
        <v>100.91803742233787</v>
      </c>
      <c r="AU36" s="108">
        <v>876.28490186055978</v>
      </c>
      <c r="AV36" s="119">
        <v>110.31490954959213</v>
      </c>
      <c r="AW36" s="119">
        <v>116.36198474023104</v>
      </c>
      <c r="AX36" s="119">
        <v>122.7490116670148</v>
      </c>
      <c r="AY36" s="119">
        <v>129.49547252310037</v>
      </c>
      <c r="AZ36" s="119">
        <v>136.62198183679365</v>
      </c>
      <c r="BA36" s="119">
        <v>144.15035294780088</v>
      </c>
      <c r="BB36" s="119">
        <v>152.10366841350049</v>
      </c>
      <c r="BC36" s="119">
        <v>160.50635457869535</v>
      </c>
      <c r="BD36" s="119">
        <v>169.3842605562173</v>
      </c>
      <c r="BE36" s="119">
        <v>178.76474188050256</v>
      </c>
      <c r="BF36" s="119">
        <v>188.67674911188143</v>
      </c>
      <c r="BG36" s="119">
        <v>199.15092168588495</v>
      </c>
      <c r="BH36" s="108">
        <v>1808.2804094912149</v>
      </c>
      <c r="BI36" s="119">
        <v>217.61023889529238</v>
      </c>
      <c r="BJ36" s="119">
        <v>229.30680569254056</v>
      </c>
      <c r="BK36" s="119">
        <v>241.66436507152955</v>
      </c>
      <c r="BL36" s="119">
        <v>254.72135254438101</v>
      </c>
      <c r="BM36" s="119">
        <v>268.51847303266027</v>
      </c>
      <c r="BN36" s="119">
        <v>283.0988359303048</v>
      </c>
      <c r="BO36" s="119">
        <v>298.5080982372786</v>
      </c>
      <c r="BP36" s="119">
        <v>314.79461624720545</v>
      </c>
      <c r="BQ36" s="119">
        <v>332.00960630119863</v>
      </c>
      <c r="BR36" s="119">
        <v>350.20731515080627</v>
      </c>
      <c r="BS36" s="119">
        <v>369.44520050553638</v>
      </c>
      <c r="BT36" s="119">
        <v>389.7841223749208</v>
      </c>
      <c r="BU36" s="108">
        <v>3549.6690299836546</v>
      </c>
      <c r="BV36" s="121"/>
      <c r="BW36" s="121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</row>
    <row r="37" spans="1:93" s="102" customFormat="1" ht="15.95" customHeight="1" x14ac:dyDescent="0.25">
      <c r="B37" s="415" t="s">
        <v>338</v>
      </c>
      <c r="C37" s="118">
        <v>0.1</v>
      </c>
      <c r="D37" s="118">
        <v>0.1</v>
      </c>
      <c r="E37" s="118">
        <v>7.0000000000000007E-2</v>
      </c>
      <c r="F37" s="118">
        <v>7.0000000000000007E-2</v>
      </c>
      <c r="G37" s="118">
        <v>7.0000000000000007E-2</v>
      </c>
      <c r="H37" s="106" t="s">
        <v>273</v>
      </c>
      <c r="I37" s="119">
        <v>3.4000000000000004</v>
      </c>
      <c r="J37" s="119">
        <v>3.8080000000000007</v>
      </c>
      <c r="K37" s="119">
        <v>4.2649600000000012</v>
      </c>
      <c r="L37" s="119">
        <v>4.776755200000002</v>
      </c>
      <c r="M37" s="119">
        <v>5.3499658240000025</v>
      </c>
      <c r="N37" s="119">
        <v>5.9919617228800037</v>
      </c>
      <c r="O37" s="119">
        <v>6.7109971296256052</v>
      </c>
      <c r="P37" s="119">
        <v>7.5163167851806776</v>
      </c>
      <c r="Q37" s="119">
        <v>8.4182747994023597</v>
      </c>
      <c r="R37" s="119">
        <v>9.4284677753306436</v>
      </c>
      <c r="S37" s="119">
        <v>10.559883908370324</v>
      </c>
      <c r="T37" s="119">
        <v>11.827069977374762</v>
      </c>
      <c r="U37" s="120">
        <v>82.052653122164386</v>
      </c>
      <c r="V37" s="119">
        <v>14.345540172556921</v>
      </c>
      <c r="W37" s="119">
        <v>15.990476893410154</v>
      </c>
      <c r="X37" s="119">
        <v>17.82515321078041</v>
      </c>
      <c r="Y37" s="119">
        <v>19.871572595251209</v>
      </c>
      <c r="Z37" s="119">
        <v>22.154302405776207</v>
      </c>
      <c r="AA37" s="119">
        <v>24.700773903473699</v>
      </c>
      <c r="AB37" s="119">
        <v>27.17085129382107</v>
      </c>
      <c r="AC37" s="119">
        <v>29.887936423203179</v>
      </c>
      <c r="AD37" s="119">
        <v>32.876730065523496</v>
      </c>
      <c r="AE37" s="119">
        <v>36.164403072075849</v>
      </c>
      <c r="AF37" s="119">
        <v>39.780843379283439</v>
      </c>
      <c r="AG37" s="119">
        <v>43.758927717211783</v>
      </c>
      <c r="AH37" s="108">
        <v>324.52751113236747</v>
      </c>
      <c r="AI37" s="119">
        <v>35.329584530688138</v>
      </c>
      <c r="AJ37" s="119">
        <v>37.614427364264877</v>
      </c>
      <c r="AK37" s="119">
        <v>40.049566188795055</v>
      </c>
      <c r="AL37" s="119">
        <v>42.645075197410989</v>
      </c>
      <c r="AM37" s="119">
        <v>45.411717549526934</v>
      </c>
      <c r="AN37" s="119">
        <v>48.360993469991534</v>
      </c>
      <c r="AO37" s="119">
        <v>51.505191775083468</v>
      </c>
      <c r="AP37" s="119">
        <v>54.857445074232302</v>
      </c>
      <c r="AQ37" s="119">
        <v>58.431788914741567</v>
      </c>
      <c r="AR37" s="119">
        <v>62.243225156565813</v>
      </c>
      <c r="AS37" s="119">
        <v>66.30778988545471</v>
      </c>
      <c r="AT37" s="119">
        <v>70.642626195636524</v>
      </c>
      <c r="AU37" s="108">
        <v>613.39943130239203</v>
      </c>
      <c r="AV37" s="119">
        <v>77.2204366847145</v>
      </c>
      <c r="AW37" s="119">
        <v>81.45338931816174</v>
      </c>
      <c r="AX37" s="119">
        <v>85.924308166910365</v>
      </c>
      <c r="AY37" s="119">
        <v>90.646830766170268</v>
      </c>
      <c r="AZ37" s="119">
        <v>95.63538728575557</v>
      </c>
      <c r="BA37" s="119">
        <v>100.90524706346062</v>
      </c>
      <c r="BB37" s="119">
        <v>106.47256788945035</v>
      </c>
      <c r="BC37" s="119">
        <v>112.35444820508675</v>
      </c>
      <c r="BD37" s="119">
        <v>118.56898238935212</v>
      </c>
      <c r="BE37" s="119">
        <v>125.13531931635178</v>
      </c>
      <c r="BF37" s="119">
        <v>132.073724378317</v>
      </c>
      <c r="BG37" s="119">
        <v>139.40564518011948</v>
      </c>
      <c r="BH37" s="108">
        <v>1265.7962866438506</v>
      </c>
      <c r="BI37" s="119">
        <v>152.32716722670469</v>
      </c>
      <c r="BJ37" s="119">
        <v>160.5147639847784</v>
      </c>
      <c r="BK37" s="119">
        <v>169.16505555007069</v>
      </c>
      <c r="BL37" s="119">
        <v>178.30494678106672</v>
      </c>
      <c r="BM37" s="119">
        <v>187.96293112286222</v>
      </c>
      <c r="BN37" s="119">
        <v>198.16918515121338</v>
      </c>
      <c r="BO37" s="119">
        <v>208.95566876609504</v>
      </c>
      <c r="BP37" s="119">
        <v>220.35623137304381</v>
      </c>
      <c r="BQ37" s="119">
        <v>232.40672441083905</v>
      </c>
      <c r="BR37" s="119">
        <v>245.14512060556439</v>
      </c>
      <c r="BS37" s="119">
        <v>258.61164035387549</v>
      </c>
      <c r="BT37" s="119">
        <v>272.84888566244456</v>
      </c>
      <c r="BU37" s="108">
        <v>2484.7683209885581</v>
      </c>
      <c r="BV37" s="121"/>
      <c r="BW37" s="121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</row>
    <row r="38" spans="1:93" s="102" customFormat="1" ht="15.95" customHeight="1" x14ac:dyDescent="0.25">
      <c r="B38" s="415" t="s">
        <v>339</v>
      </c>
      <c r="C38" s="118">
        <v>0.15</v>
      </c>
      <c r="D38" s="118">
        <v>0.11</v>
      </c>
      <c r="E38" s="118">
        <v>0.1</v>
      </c>
      <c r="F38" s="118">
        <v>0.1</v>
      </c>
      <c r="G38" s="118">
        <v>0.1</v>
      </c>
      <c r="H38" s="106" t="s">
        <v>273</v>
      </c>
      <c r="I38" s="119">
        <v>5.0999999999999996</v>
      </c>
      <c r="J38" s="119">
        <v>5.7120000000000006</v>
      </c>
      <c r="K38" s="119">
        <v>6.3974400000000005</v>
      </c>
      <c r="L38" s="119">
        <v>7.1651328000000021</v>
      </c>
      <c r="M38" s="119">
        <v>8.0249487360000025</v>
      </c>
      <c r="N38" s="119">
        <v>8.9879425843200043</v>
      </c>
      <c r="O38" s="119">
        <v>10.066495694438407</v>
      </c>
      <c r="P38" s="119">
        <v>11.274475177771016</v>
      </c>
      <c r="Q38" s="119">
        <v>12.62741219910354</v>
      </c>
      <c r="R38" s="119">
        <v>14.142701662995966</v>
      </c>
      <c r="S38" s="119">
        <v>15.839825862555482</v>
      </c>
      <c r="T38" s="119">
        <v>17.740604966062143</v>
      </c>
      <c r="U38" s="120">
        <v>123.07897968324656</v>
      </c>
      <c r="V38" s="119">
        <v>21.518310258835381</v>
      </c>
      <c r="W38" s="119">
        <v>23.985715340115227</v>
      </c>
      <c r="X38" s="119">
        <v>26.73772981617061</v>
      </c>
      <c r="Y38" s="119">
        <v>29.807358892876806</v>
      </c>
      <c r="Z38" s="119">
        <v>33.23145360866431</v>
      </c>
      <c r="AA38" s="119">
        <v>37.051160855210547</v>
      </c>
      <c r="AB38" s="119">
        <v>29.887936423203175</v>
      </c>
      <c r="AC38" s="119">
        <v>32.876730065523496</v>
      </c>
      <c r="AD38" s="119">
        <v>36.164403072075849</v>
      </c>
      <c r="AE38" s="119">
        <v>39.780843379283432</v>
      </c>
      <c r="AF38" s="119">
        <v>43.758927717211783</v>
      </c>
      <c r="AG38" s="119">
        <v>48.134820488932959</v>
      </c>
      <c r="AH38" s="108">
        <v>402.93538991810362</v>
      </c>
      <c r="AI38" s="119">
        <v>50.470835043840196</v>
      </c>
      <c r="AJ38" s="119">
        <v>53.734896234664113</v>
      </c>
      <c r="AK38" s="119">
        <v>57.213665983992932</v>
      </c>
      <c r="AL38" s="119">
        <v>60.921535996301408</v>
      </c>
      <c r="AM38" s="119">
        <v>64.873882213609903</v>
      </c>
      <c r="AN38" s="119">
        <v>69.087133528559335</v>
      </c>
      <c r="AO38" s="119">
        <v>73.578845392976376</v>
      </c>
      <c r="AP38" s="119">
        <v>78.367778677474718</v>
      </c>
      <c r="AQ38" s="119">
        <v>83.473984163916526</v>
      </c>
      <c r="AR38" s="119">
        <v>88.918893080808303</v>
      </c>
      <c r="AS38" s="119">
        <v>94.725414122078149</v>
      </c>
      <c r="AT38" s="119">
        <v>100.91803742233787</v>
      </c>
      <c r="AU38" s="108">
        <v>876.28490186055978</v>
      </c>
      <c r="AV38" s="119">
        <v>110.31490954959213</v>
      </c>
      <c r="AW38" s="119">
        <v>116.36198474023104</v>
      </c>
      <c r="AX38" s="119">
        <v>122.7490116670148</v>
      </c>
      <c r="AY38" s="119">
        <v>129.49547252310037</v>
      </c>
      <c r="AZ38" s="119">
        <v>136.62198183679365</v>
      </c>
      <c r="BA38" s="119">
        <v>144.15035294780088</v>
      </c>
      <c r="BB38" s="119">
        <v>152.10366841350049</v>
      </c>
      <c r="BC38" s="119">
        <v>160.50635457869535</v>
      </c>
      <c r="BD38" s="119">
        <v>169.3842605562173</v>
      </c>
      <c r="BE38" s="119">
        <v>178.76474188050256</v>
      </c>
      <c r="BF38" s="119">
        <v>188.67674911188143</v>
      </c>
      <c r="BG38" s="119">
        <v>199.15092168588495</v>
      </c>
      <c r="BH38" s="108">
        <v>1808.2804094912149</v>
      </c>
      <c r="BI38" s="119">
        <v>217.61023889529238</v>
      </c>
      <c r="BJ38" s="119">
        <v>229.30680569254056</v>
      </c>
      <c r="BK38" s="119">
        <v>241.66436507152955</v>
      </c>
      <c r="BL38" s="119">
        <v>254.72135254438101</v>
      </c>
      <c r="BM38" s="119">
        <v>268.51847303266027</v>
      </c>
      <c r="BN38" s="119">
        <v>283.0988359303048</v>
      </c>
      <c r="BO38" s="119">
        <v>298.5080982372786</v>
      </c>
      <c r="BP38" s="119">
        <v>314.79461624720545</v>
      </c>
      <c r="BQ38" s="119">
        <v>332.00960630119863</v>
      </c>
      <c r="BR38" s="119">
        <v>350.20731515080627</v>
      </c>
      <c r="BS38" s="119">
        <v>369.44520050553638</v>
      </c>
      <c r="BT38" s="119">
        <v>389.7841223749208</v>
      </c>
      <c r="BU38" s="108">
        <v>3549.6690299836546</v>
      </c>
      <c r="BV38" s="121"/>
      <c r="BW38" s="121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</row>
    <row r="39" spans="1:93" s="102" customFormat="1" ht="15.95" customHeight="1" x14ac:dyDescent="0.25">
      <c r="B39" s="415" t="s">
        <v>340</v>
      </c>
      <c r="C39" s="118">
        <v>0.15</v>
      </c>
      <c r="D39" s="118">
        <v>0.1</v>
      </c>
      <c r="E39" s="118">
        <v>0.1</v>
      </c>
      <c r="F39" s="118">
        <v>0.1</v>
      </c>
      <c r="G39" s="118">
        <v>0.1</v>
      </c>
      <c r="H39" s="106" t="s">
        <v>273</v>
      </c>
      <c r="I39" s="119">
        <v>5.0999999999999996</v>
      </c>
      <c r="J39" s="119">
        <v>5.7120000000000006</v>
      </c>
      <c r="K39" s="119">
        <v>6.3974400000000005</v>
      </c>
      <c r="L39" s="119">
        <v>7.1651328000000021</v>
      </c>
      <c r="M39" s="119">
        <v>8.0249487360000025</v>
      </c>
      <c r="N39" s="119">
        <v>8.9879425843200043</v>
      </c>
      <c r="O39" s="119">
        <v>10.066495694438407</v>
      </c>
      <c r="P39" s="119">
        <v>11.274475177771016</v>
      </c>
      <c r="Q39" s="119">
        <v>12.62741219910354</v>
      </c>
      <c r="R39" s="119">
        <v>14.142701662995966</v>
      </c>
      <c r="S39" s="119">
        <v>15.839825862555482</v>
      </c>
      <c r="T39" s="119">
        <v>17.740604966062143</v>
      </c>
      <c r="U39" s="120">
        <v>123.07897968324656</v>
      </c>
      <c r="V39" s="119">
        <v>21.518310258835381</v>
      </c>
      <c r="W39" s="119">
        <v>23.985715340115227</v>
      </c>
      <c r="X39" s="119">
        <v>26.73772981617061</v>
      </c>
      <c r="Y39" s="119">
        <v>29.807358892876806</v>
      </c>
      <c r="Z39" s="119">
        <v>33.23145360866431</v>
      </c>
      <c r="AA39" s="119">
        <v>37.051160855210547</v>
      </c>
      <c r="AB39" s="119">
        <v>27.17085129382107</v>
      </c>
      <c r="AC39" s="119">
        <v>29.887936423203179</v>
      </c>
      <c r="AD39" s="119">
        <v>32.876730065523496</v>
      </c>
      <c r="AE39" s="119">
        <v>36.164403072075849</v>
      </c>
      <c r="AF39" s="119">
        <v>39.780843379283439</v>
      </c>
      <c r="AG39" s="119">
        <v>43.758927717211783</v>
      </c>
      <c r="AH39" s="108">
        <v>381.97142072299175</v>
      </c>
      <c r="AI39" s="119">
        <v>50.470835043840196</v>
      </c>
      <c r="AJ39" s="119">
        <v>53.734896234664113</v>
      </c>
      <c r="AK39" s="119">
        <v>57.213665983992932</v>
      </c>
      <c r="AL39" s="119">
        <v>60.921535996301408</v>
      </c>
      <c r="AM39" s="119">
        <v>64.873882213609903</v>
      </c>
      <c r="AN39" s="119">
        <v>69.087133528559335</v>
      </c>
      <c r="AO39" s="119">
        <v>73.578845392976376</v>
      </c>
      <c r="AP39" s="119">
        <v>78.367778677474718</v>
      </c>
      <c r="AQ39" s="119">
        <v>83.473984163916526</v>
      </c>
      <c r="AR39" s="119">
        <v>88.918893080808303</v>
      </c>
      <c r="AS39" s="119">
        <v>94.725414122078149</v>
      </c>
      <c r="AT39" s="119">
        <v>100.91803742233787</v>
      </c>
      <c r="AU39" s="108">
        <v>876.28490186055978</v>
      </c>
      <c r="AV39" s="119">
        <v>110.31490954959213</v>
      </c>
      <c r="AW39" s="119">
        <v>116.36198474023104</v>
      </c>
      <c r="AX39" s="119">
        <v>122.7490116670148</v>
      </c>
      <c r="AY39" s="119">
        <v>129.49547252310037</v>
      </c>
      <c r="AZ39" s="119">
        <v>136.62198183679365</v>
      </c>
      <c r="BA39" s="119">
        <v>144.15035294780088</v>
      </c>
      <c r="BB39" s="119">
        <v>152.10366841350049</v>
      </c>
      <c r="BC39" s="119">
        <v>160.50635457869535</v>
      </c>
      <c r="BD39" s="119">
        <v>169.3842605562173</v>
      </c>
      <c r="BE39" s="119">
        <v>178.76474188050256</v>
      </c>
      <c r="BF39" s="119">
        <v>188.67674911188143</v>
      </c>
      <c r="BG39" s="119">
        <v>199.15092168588495</v>
      </c>
      <c r="BH39" s="108">
        <v>1808.2804094912149</v>
      </c>
      <c r="BI39" s="119">
        <v>217.61023889529238</v>
      </c>
      <c r="BJ39" s="119">
        <v>229.30680569254056</v>
      </c>
      <c r="BK39" s="119">
        <v>241.66436507152955</v>
      </c>
      <c r="BL39" s="119">
        <v>254.72135254438101</v>
      </c>
      <c r="BM39" s="119">
        <v>268.51847303266027</v>
      </c>
      <c r="BN39" s="119">
        <v>283.0988359303048</v>
      </c>
      <c r="BO39" s="119">
        <v>298.5080982372786</v>
      </c>
      <c r="BP39" s="119">
        <v>314.79461624720545</v>
      </c>
      <c r="BQ39" s="119">
        <v>332.00960630119863</v>
      </c>
      <c r="BR39" s="119">
        <v>350.20731515080627</v>
      </c>
      <c r="BS39" s="119">
        <v>369.44520050553638</v>
      </c>
      <c r="BT39" s="119">
        <v>389.7841223749208</v>
      </c>
      <c r="BU39" s="108">
        <v>3549.6690299836546</v>
      </c>
      <c r="BV39" s="121"/>
      <c r="BW39" s="121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</row>
    <row r="40" spans="1:93" s="102" customFormat="1" ht="15.95" customHeight="1" x14ac:dyDescent="0.25">
      <c r="B40" s="415" t="s">
        <v>339</v>
      </c>
      <c r="C40" s="118"/>
      <c r="D40" s="118">
        <v>0.02</v>
      </c>
      <c r="E40" s="118">
        <v>0.03</v>
      </c>
      <c r="F40" s="118">
        <v>0.03</v>
      </c>
      <c r="G40" s="118">
        <v>0.03</v>
      </c>
      <c r="H40" s="106" t="s">
        <v>273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20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5.4341702587642136</v>
      </c>
      <c r="AC40" s="119">
        <v>5.9775872846406353</v>
      </c>
      <c r="AD40" s="119">
        <v>6.5753460131046992</v>
      </c>
      <c r="AE40" s="119">
        <v>7.2328806144151692</v>
      </c>
      <c r="AF40" s="119">
        <v>7.9561686758566879</v>
      </c>
      <c r="AG40" s="119">
        <v>8.7517855434423559</v>
      </c>
      <c r="AH40" s="108">
        <v>41.927938390223758</v>
      </c>
      <c r="AI40" s="119">
        <v>15.141250513152057</v>
      </c>
      <c r="AJ40" s="119">
        <v>16.120468870399232</v>
      </c>
      <c r="AK40" s="119">
        <v>17.164099795197878</v>
      </c>
      <c r="AL40" s="119">
        <v>18.276460798890422</v>
      </c>
      <c r="AM40" s="119">
        <v>19.46216466408297</v>
      </c>
      <c r="AN40" s="119">
        <v>20.7261400585678</v>
      </c>
      <c r="AO40" s="119">
        <v>22.073653617892909</v>
      </c>
      <c r="AP40" s="119">
        <v>23.510333603242412</v>
      </c>
      <c r="AQ40" s="119">
        <v>25.042195249174956</v>
      </c>
      <c r="AR40" s="119">
        <v>26.675667924242489</v>
      </c>
      <c r="AS40" s="119">
        <v>28.417624236623443</v>
      </c>
      <c r="AT40" s="119">
        <v>30.275411226701362</v>
      </c>
      <c r="AU40" s="108">
        <v>262.88547055816792</v>
      </c>
      <c r="AV40" s="119">
        <v>33.094472864877638</v>
      </c>
      <c r="AW40" s="119">
        <v>34.908595422069311</v>
      </c>
      <c r="AX40" s="119">
        <v>36.824703500104434</v>
      </c>
      <c r="AY40" s="119">
        <v>38.848641756930114</v>
      </c>
      <c r="AZ40" s="119">
        <v>40.986594551038095</v>
      </c>
      <c r="BA40" s="119">
        <v>43.245105884340255</v>
      </c>
      <c r="BB40" s="119">
        <v>45.631100524050147</v>
      </c>
      <c r="BC40" s="119">
        <v>48.151906373608604</v>
      </c>
      <c r="BD40" s="119">
        <v>50.815278166865184</v>
      </c>
      <c r="BE40" s="119">
        <v>53.629422564150758</v>
      </c>
      <c r="BF40" s="119">
        <v>56.603024733564425</v>
      </c>
      <c r="BG40" s="119">
        <v>59.745276505765482</v>
      </c>
      <c r="BH40" s="108">
        <v>542.48412284736446</v>
      </c>
      <c r="BI40" s="119">
        <v>65.283071668587709</v>
      </c>
      <c r="BJ40" s="119">
        <v>68.792041707762166</v>
      </c>
      <c r="BK40" s="119">
        <v>72.499309521458855</v>
      </c>
      <c r="BL40" s="119">
        <v>76.416405763314287</v>
      </c>
      <c r="BM40" s="119">
        <v>80.55554190979808</v>
      </c>
      <c r="BN40" s="119">
        <v>84.929650779091446</v>
      </c>
      <c r="BO40" s="119">
        <v>89.552429471183572</v>
      </c>
      <c r="BP40" s="119">
        <v>94.438384874161628</v>
      </c>
      <c r="BQ40" s="119">
        <v>99.602881890359583</v>
      </c>
      <c r="BR40" s="119">
        <v>105.06219454524187</v>
      </c>
      <c r="BS40" s="119">
        <v>110.8335601516609</v>
      </c>
      <c r="BT40" s="119">
        <v>116.93523671247623</v>
      </c>
      <c r="BU40" s="108">
        <v>1064.9007089950962</v>
      </c>
      <c r="BV40" s="121"/>
      <c r="BW40" s="121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</row>
    <row r="41" spans="1:93" s="102" customFormat="1" ht="15.95" customHeight="1" x14ac:dyDescent="0.25">
      <c r="B41" s="415" t="s">
        <v>340</v>
      </c>
      <c r="C41" s="118"/>
      <c r="D41" s="118">
        <v>0.04</v>
      </c>
      <c r="E41" s="118">
        <v>0.06</v>
      </c>
      <c r="F41" s="118">
        <v>0.06</v>
      </c>
      <c r="G41" s="118">
        <v>0.06</v>
      </c>
      <c r="H41" s="106" t="s">
        <v>273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  <c r="S41" s="119">
        <v>0</v>
      </c>
      <c r="T41" s="119">
        <v>0</v>
      </c>
      <c r="U41" s="120">
        <v>0</v>
      </c>
      <c r="V41" s="119">
        <v>0</v>
      </c>
      <c r="W41" s="119">
        <v>0</v>
      </c>
      <c r="X41" s="119">
        <v>0</v>
      </c>
      <c r="Y41" s="119">
        <v>0</v>
      </c>
      <c r="Z41" s="119">
        <v>0</v>
      </c>
      <c r="AA41" s="119">
        <v>0</v>
      </c>
      <c r="AB41" s="119">
        <v>10.868340517528427</v>
      </c>
      <c r="AC41" s="119">
        <v>11.955174569281271</v>
      </c>
      <c r="AD41" s="119">
        <v>13.150692026209398</v>
      </c>
      <c r="AE41" s="119">
        <v>14.465761228830338</v>
      </c>
      <c r="AF41" s="119">
        <v>15.912337351713376</v>
      </c>
      <c r="AG41" s="119">
        <v>17.503571086884712</v>
      </c>
      <c r="AH41" s="108">
        <v>83.855876780447517</v>
      </c>
      <c r="AI41" s="119">
        <v>30.282501026304114</v>
      </c>
      <c r="AJ41" s="119">
        <v>32.240937740798465</v>
      </c>
      <c r="AK41" s="119">
        <v>34.328199590395755</v>
      </c>
      <c r="AL41" s="119">
        <v>36.552921597780845</v>
      </c>
      <c r="AM41" s="119">
        <v>38.924329328165939</v>
      </c>
      <c r="AN41" s="119">
        <v>41.452280117135601</v>
      </c>
      <c r="AO41" s="119">
        <v>44.147307235785817</v>
      </c>
      <c r="AP41" s="119">
        <v>47.020667206484823</v>
      </c>
      <c r="AQ41" s="119">
        <v>50.084390498349912</v>
      </c>
      <c r="AR41" s="119">
        <v>53.351335848484979</v>
      </c>
      <c r="AS41" s="119">
        <v>56.835248473246885</v>
      </c>
      <c r="AT41" s="119">
        <v>60.550822453402724</v>
      </c>
      <c r="AU41" s="108">
        <v>525.77094111633585</v>
      </c>
      <c r="AV41" s="119">
        <v>66.188945729755275</v>
      </c>
      <c r="AW41" s="119">
        <v>69.817190844138622</v>
      </c>
      <c r="AX41" s="119">
        <v>73.649407000208868</v>
      </c>
      <c r="AY41" s="119">
        <v>77.697283513860228</v>
      </c>
      <c r="AZ41" s="119">
        <v>81.973189102076191</v>
      </c>
      <c r="BA41" s="119">
        <v>86.49021176868051</v>
      </c>
      <c r="BB41" s="119">
        <v>91.262201048100295</v>
      </c>
      <c r="BC41" s="119">
        <v>96.303812747217208</v>
      </c>
      <c r="BD41" s="119">
        <v>101.63055633373037</v>
      </c>
      <c r="BE41" s="119">
        <v>107.25884512830152</v>
      </c>
      <c r="BF41" s="119">
        <v>113.20604946712885</v>
      </c>
      <c r="BG41" s="119">
        <v>119.49055301153096</v>
      </c>
      <c r="BH41" s="108">
        <v>1084.9682456947289</v>
      </c>
      <c r="BI41" s="119">
        <v>130.56614333717542</v>
      </c>
      <c r="BJ41" s="119">
        <v>137.58408341552433</v>
      </c>
      <c r="BK41" s="119">
        <v>144.99861904291771</v>
      </c>
      <c r="BL41" s="119">
        <v>152.83281152662857</v>
      </c>
      <c r="BM41" s="119">
        <v>161.11108381959616</v>
      </c>
      <c r="BN41" s="119">
        <v>169.85930155818289</v>
      </c>
      <c r="BO41" s="119">
        <v>179.10485894236714</v>
      </c>
      <c r="BP41" s="119">
        <v>188.87676974832326</v>
      </c>
      <c r="BQ41" s="119">
        <v>199.20576378071917</v>
      </c>
      <c r="BR41" s="119">
        <v>210.12438909048373</v>
      </c>
      <c r="BS41" s="119">
        <v>221.66712030332181</v>
      </c>
      <c r="BT41" s="119">
        <v>233.87047342495245</v>
      </c>
      <c r="BU41" s="108">
        <v>2129.8014179901925</v>
      </c>
      <c r="BW41" s="121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</row>
    <row r="42" spans="1:93" s="102" customFormat="1" ht="15.95" customHeight="1" x14ac:dyDescent="0.25">
      <c r="B42" s="415" t="s">
        <v>341</v>
      </c>
      <c r="C42" s="118"/>
      <c r="D42" s="418">
        <v>6.5000000000000002E-2</v>
      </c>
      <c r="E42" s="118">
        <v>0.09</v>
      </c>
      <c r="F42" s="118">
        <v>0.09</v>
      </c>
      <c r="G42" s="118">
        <v>0.09</v>
      </c>
      <c r="H42" s="106" t="s">
        <v>273</v>
      </c>
      <c r="I42" s="119">
        <v>0</v>
      </c>
      <c r="J42" s="119">
        <v>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  <c r="S42" s="119">
        <v>0</v>
      </c>
      <c r="T42" s="119">
        <v>0</v>
      </c>
      <c r="U42" s="120">
        <v>0</v>
      </c>
      <c r="V42" s="119">
        <v>0</v>
      </c>
      <c r="W42" s="119">
        <v>0</v>
      </c>
      <c r="X42" s="119">
        <v>0</v>
      </c>
      <c r="Y42" s="119">
        <v>0</v>
      </c>
      <c r="Z42" s="119">
        <v>0</v>
      </c>
      <c r="AA42" s="119">
        <v>0</v>
      </c>
      <c r="AB42" s="119">
        <v>17.661053340983695</v>
      </c>
      <c r="AC42" s="119">
        <v>19.427158675082065</v>
      </c>
      <c r="AD42" s="119">
        <v>21.369874542590274</v>
      </c>
      <c r="AE42" s="119">
        <v>23.506861996849299</v>
      </c>
      <c r="AF42" s="119">
        <v>25.857548196534236</v>
      </c>
      <c r="AG42" s="119">
        <v>28.443303016187659</v>
      </c>
      <c r="AH42" s="108">
        <v>136.26579976822723</v>
      </c>
      <c r="AI42" s="119">
        <v>45.42375153945617</v>
      </c>
      <c r="AJ42" s="119">
        <v>48.361406611197694</v>
      </c>
      <c r="AK42" s="119">
        <v>51.492299385593633</v>
      </c>
      <c r="AL42" s="119">
        <v>54.829382396671264</v>
      </c>
      <c r="AM42" s="119">
        <v>58.386493992248909</v>
      </c>
      <c r="AN42" s="119">
        <v>62.178420175703394</v>
      </c>
      <c r="AO42" s="119">
        <v>66.220960853678733</v>
      </c>
      <c r="AP42" s="119">
        <v>70.531000809727232</v>
      </c>
      <c r="AQ42" s="119">
        <v>75.126585747524871</v>
      </c>
      <c r="AR42" s="119">
        <v>80.027003772727468</v>
      </c>
      <c r="AS42" s="119">
        <v>85.252872709870331</v>
      </c>
      <c r="AT42" s="119">
        <v>90.826233680104082</v>
      </c>
      <c r="AU42" s="108">
        <v>788.65641167450383</v>
      </c>
      <c r="AV42" s="119">
        <v>99.28341859463292</v>
      </c>
      <c r="AW42" s="119">
        <v>104.72578626620793</v>
      </c>
      <c r="AX42" s="119">
        <v>110.47411050031332</v>
      </c>
      <c r="AY42" s="119">
        <v>116.54592527079033</v>
      </c>
      <c r="AZ42" s="119">
        <v>122.95978365311429</v>
      </c>
      <c r="BA42" s="119">
        <v>129.73531765302079</v>
      </c>
      <c r="BB42" s="119">
        <v>136.89330157215042</v>
      </c>
      <c r="BC42" s="119">
        <v>144.45571912082582</v>
      </c>
      <c r="BD42" s="119">
        <v>152.44583450059554</v>
      </c>
      <c r="BE42" s="119">
        <v>160.88826769245227</v>
      </c>
      <c r="BF42" s="119">
        <v>169.80907420069326</v>
      </c>
      <c r="BG42" s="119">
        <v>179.23582951729645</v>
      </c>
      <c r="BH42" s="108">
        <v>1627.4523685420932</v>
      </c>
      <c r="BI42" s="119">
        <v>195.84921500576314</v>
      </c>
      <c r="BJ42" s="119">
        <v>206.37612512328647</v>
      </c>
      <c r="BK42" s="119">
        <v>217.49792856437656</v>
      </c>
      <c r="BL42" s="119">
        <v>229.24921728994289</v>
      </c>
      <c r="BM42" s="119">
        <v>241.66662572939424</v>
      </c>
      <c r="BN42" s="119">
        <v>254.78895233727431</v>
      </c>
      <c r="BO42" s="119">
        <v>268.6572884135507</v>
      </c>
      <c r="BP42" s="119">
        <v>283.3151546224849</v>
      </c>
      <c r="BQ42" s="119">
        <v>298.80864567107875</v>
      </c>
      <c r="BR42" s="119">
        <v>315.18658363572558</v>
      </c>
      <c r="BS42" s="119">
        <v>332.50068045498273</v>
      </c>
      <c r="BT42" s="119">
        <v>350.80571013742866</v>
      </c>
      <c r="BU42" s="108">
        <v>3194.7021269852889</v>
      </c>
      <c r="BW42" s="121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</row>
    <row r="43" spans="1:93" s="102" customFormat="1" ht="15.95" customHeight="1" x14ac:dyDescent="0.25">
      <c r="B43" s="415" t="s">
        <v>339</v>
      </c>
      <c r="C43" s="118"/>
      <c r="D43" s="118">
        <v>0.02</v>
      </c>
      <c r="E43" s="418">
        <v>2.5000000000000001E-2</v>
      </c>
      <c r="F43" s="418">
        <v>2.5000000000000001E-2</v>
      </c>
      <c r="G43" s="418">
        <v>2.5000000000000001E-2</v>
      </c>
      <c r="H43" s="106" t="s">
        <v>273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  <c r="S43" s="119">
        <v>0</v>
      </c>
      <c r="T43" s="119">
        <v>0</v>
      </c>
      <c r="U43" s="120">
        <v>0</v>
      </c>
      <c r="V43" s="119">
        <v>0</v>
      </c>
      <c r="W43" s="119">
        <v>0</v>
      </c>
      <c r="X43" s="119">
        <v>0</v>
      </c>
      <c r="Y43" s="119">
        <v>0</v>
      </c>
      <c r="Z43" s="119">
        <v>0</v>
      </c>
      <c r="AA43" s="119">
        <v>0</v>
      </c>
      <c r="AB43" s="119">
        <v>5.4341702587642136</v>
      </c>
      <c r="AC43" s="119">
        <v>5.9775872846406353</v>
      </c>
      <c r="AD43" s="119">
        <v>6.5753460131046992</v>
      </c>
      <c r="AE43" s="119">
        <v>7.2328806144151692</v>
      </c>
      <c r="AF43" s="119">
        <v>7.9561686758566879</v>
      </c>
      <c r="AG43" s="119">
        <v>8.7517855434423559</v>
      </c>
      <c r="AH43" s="108">
        <v>41.927938390223758</v>
      </c>
      <c r="AI43" s="119">
        <v>12.617708760960049</v>
      </c>
      <c r="AJ43" s="119">
        <v>13.433724058666028</v>
      </c>
      <c r="AK43" s="119">
        <v>14.303416495998233</v>
      </c>
      <c r="AL43" s="119">
        <v>15.230383999075352</v>
      </c>
      <c r="AM43" s="119">
        <v>16.218470553402476</v>
      </c>
      <c r="AN43" s="119">
        <v>17.271783382139834</v>
      </c>
      <c r="AO43" s="119">
        <v>18.394711348244094</v>
      </c>
      <c r="AP43" s="119">
        <v>19.591944669368679</v>
      </c>
      <c r="AQ43" s="119">
        <v>20.868496040979132</v>
      </c>
      <c r="AR43" s="119">
        <v>22.229723270202076</v>
      </c>
      <c r="AS43" s="119">
        <v>23.681353530519537</v>
      </c>
      <c r="AT43" s="119">
        <v>25.229509355584469</v>
      </c>
      <c r="AU43" s="108">
        <v>219.07122546513995</v>
      </c>
      <c r="AV43" s="119">
        <v>27.578727387398033</v>
      </c>
      <c r="AW43" s="119">
        <v>29.090496185057759</v>
      </c>
      <c r="AX43" s="119">
        <v>30.6872529167537</v>
      </c>
      <c r="AY43" s="119">
        <v>32.373868130775094</v>
      </c>
      <c r="AZ43" s="119">
        <v>34.155495459198413</v>
      </c>
      <c r="BA43" s="119">
        <v>36.037588236950221</v>
      </c>
      <c r="BB43" s="119">
        <v>38.025917103375122</v>
      </c>
      <c r="BC43" s="119">
        <v>40.126588644673838</v>
      </c>
      <c r="BD43" s="119">
        <v>42.346065139054325</v>
      </c>
      <c r="BE43" s="119">
        <v>44.691185470125639</v>
      </c>
      <c r="BF43" s="119">
        <v>47.169187277970359</v>
      </c>
      <c r="BG43" s="119">
        <v>49.787730421471238</v>
      </c>
      <c r="BH43" s="108">
        <v>452.07010237280372</v>
      </c>
      <c r="BI43" s="119">
        <v>54.402559723823096</v>
      </c>
      <c r="BJ43" s="119">
        <v>57.326701423135141</v>
      </c>
      <c r="BK43" s="119">
        <v>60.416091267882386</v>
      </c>
      <c r="BL43" s="119">
        <v>63.680338136095251</v>
      </c>
      <c r="BM43" s="119">
        <v>67.129618258165067</v>
      </c>
      <c r="BN43" s="119">
        <v>70.7747089825762</v>
      </c>
      <c r="BO43" s="119">
        <v>74.627024559319651</v>
      </c>
      <c r="BP43" s="119">
        <v>78.698654061801363</v>
      </c>
      <c r="BQ43" s="119">
        <v>83.002401575299658</v>
      </c>
      <c r="BR43" s="119">
        <v>87.551828787701567</v>
      </c>
      <c r="BS43" s="119">
        <v>92.361300126384094</v>
      </c>
      <c r="BT43" s="119">
        <v>97.4460305937302</v>
      </c>
      <c r="BU43" s="108">
        <v>887.41725749591365</v>
      </c>
      <c r="BV43" s="121"/>
      <c r="BW43" s="121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</row>
    <row r="44" spans="1:93" s="102" customFormat="1" ht="15.95" customHeight="1" x14ac:dyDescent="0.25">
      <c r="B44" s="415" t="s">
        <v>342</v>
      </c>
      <c r="C44" s="118"/>
      <c r="D44" s="118">
        <v>0.04</v>
      </c>
      <c r="E44" s="118">
        <v>0.05</v>
      </c>
      <c r="F44" s="118">
        <v>0.05</v>
      </c>
      <c r="G44" s="118">
        <v>0.05</v>
      </c>
      <c r="H44" s="106" t="s">
        <v>273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  <c r="S44" s="119">
        <v>0</v>
      </c>
      <c r="T44" s="119">
        <v>0</v>
      </c>
      <c r="U44" s="120">
        <v>0</v>
      </c>
      <c r="V44" s="119">
        <v>0</v>
      </c>
      <c r="W44" s="119">
        <v>0</v>
      </c>
      <c r="X44" s="119">
        <v>0</v>
      </c>
      <c r="Y44" s="119">
        <v>0</v>
      </c>
      <c r="Z44" s="119">
        <v>0</v>
      </c>
      <c r="AA44" s="119">
        <v>0</v>
      </c>
      <c r="AB44" s="119">
        <v>10.868340517528427</v>
      </c>
      <c r="AC44" s="119">
        <v>11.955174569281271</v>
      </c>
      <c r="AD44" s="119">
        <v>13.150692026209398</v>
      </c>
      <c r="AE44" s="119">
        <v>14.465761228830338</v>
      </c>
      <c r="AF44" s="119">
        <v>15.912337351713376</v>
      </c>
      <c r="AG44" s="119">
        <v>17.503571086884712</v>
      </c>
      <c r="AH44" s="108">
        <v>83.855876780447517</v>
      </c>
      <c r="AI44" s="119">
        <v>25.235417521920098</v>
      </c>
      <c r="AJ44" s="119">
        <v>26.867448117332057</v>
      </c>
      <c r="AK44" s="119">
        <v>28.606832991996466</v>
      </c>
      <c r="AL44" s="119">
        <v>30.460767998150704</v>
      </c>
      <c r="AM44" s="119">
        <v>32.436941106804952</v>
      </c>
      <c r="AN44" s="119">
        <v>34.543566764279667</v>
      </c>
      <c r="AO44" s="119">
        <v>36.789422696488188</v>
      </c>
      <c r="AP44" s="119">
        <v>39.183889338737359</v>
      </c>
      <c r="AQ44" s="119">
        <v>41.736992081958263</v>
      </c>
      <c r="AR44" s="119">
        <v>44.459446540404151</v>
      </c>
      <c r="AS44" s="119">
        <v>47.362707061039075</v>
      </c>
      <c r="AT44" s="119">
        <v>50.459018711168937</v>
      </c>
      <c r="AU44" s="108">
        <v>438.14245093027989</v>
      </c>
      <c r="AV44" s="119">
        <v>55.157454774796065</v>
      </c>
      <c r="AW44" s="119">
        <v>58.180992370115518</v>
      </c>
      <c r="AX44" s="119">
        <v>61.374505833507399</v>
      </c>
      <c r="AY44" s="119">
        <v>64.747736261550187</v>
      </c>
      <c r="AZ44" s="119">
        <v>68.310990918396826</v>
      </c>
      <c r="BA44" s="119">
        <v>72.075176473900441</v>
      </c>
      <c r="BB44" s="119">
        <v>76.051834206750243</v>
      </c>
      <c r="BC44" s="119">
        <v>80.253177289347676</v>
      </c>
      <c r="BD44" s="119">
        <v>84.69213027810865</v>
      </c>
      <c r="BE44" s="119">
        <v>89.382370940251278</v>
      </c>
      <c r="BF44" s="119">
        <v>94.338374555940717</v>
      </c>
      <c r="BG44" s="119">
        <v>99.575460842942476</v>
      </c>
      <c r="BH44" s="108">
        <v>904.14020474560743</v>
      </c>
      <c r="BI44" s="119">
        <v>108.80511944764619</v>
      </c>
      <c r="BJ44" s="119">
        <v>114.65340284627028</v>
      </c>
      <c r="BK44" s="119">
        <v>120.83218253576477</v>
      </c>
      <c r="BL44" s="119">
        <v>127.3606762721905</v>
      </c>
      <c r="BM44" s="119">
        <v>134.25923651633013</v>
      </c>
      <c r="BN44" s="119">
        <v>141.5494179651524</v>
      </c>
      <c r="BO44" s="119">
        <v>149.2540491186393</v>
      </c>
      <c r="BP44" s="119">
        <v>157.39730812360273</v>
      </c>
      <c r="BQ44" s="119">
        <v>166.00480315059932</v>
      </c>
      <c r="BR44" s="119">
        <v>175.10365757540313</v>
      </c>
      <c r="BS44" s="119">
        <v>184.72260025276819</v>
      </c>
      <c r="BT44" s="119">
        <v>194.8920611874604</v>
      </c>
      <c r="BU44" s="108">
        <v>1774.8345149918273</v>
      </c>
      <c r="BV44" s="121"/>
      <c r="BW44" s="121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</row>
    <row r="45" spans="1:93" s="102" customFormat="1" ht="15.95" customHeight="1" x14ac:dyDescent="0.25">
      <c r="B45" s="415" t="s">
        <v>341</v>
      </c>
      <c r="C45" s="505"/>
      <c r="D45" s="506">
        <v>6.5000000000000002E-2</v>
      </c>
      <c r="E45" s="506">
        <v>8.5000000000000006E-2</v>
      </c>
      <c r="F45" s="506">
        <v>8.5000000000000006E-2</v>
      </c>
      <c r="G45" s="506">
        <v>8.5000000000000006E-2</v>
      </c>
      <c r="H45" s="106" t="s">
        <v>273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  <c r="S45" s="119">
        <v>0</v>
      </c>
      <c r="T45" s="119">
        <v>0</v>
      </c>
      <c r="U45" s="120">
        <v>0</v>
      </c>
      <c r="V45" s="119">
        <v>0</v>
      </c>
      <c r="W45" s="119">
        <v>0</v>
      </c>
      <c r="X45" s="119">
        <v>0</v>
      </c>
      <c r="Y45" s="119">
        <v>0</v>
      </c>
      <c r="Z45" s="119">
        <v>0</v>
      </c>
      <c r="AA45" s="119">
        <v>0</v>
      </c>
      <c r="AB45" s="119">
        <v>17.661053340983695</v>
      </c>
      <c r="AC45" s="119">
        <v>19.427158675082065</v>
      </c>
      <c r="AD45" s="119">
        <v>21.369874542590274</v>
      </c>
      <c r="AE45" s="119">
        <v>23.506861996849299</v>
      </c>
      <c r="AF45" s="119">
        <v>25.857548196534236</v>
      </c>
      <c r="AG45" s="119">
        <v>28.443303016187659</v>
      </c>
      <c r="AH45" s="108">
        <v>136.26579976822723</v>
      </c>
      <c r="AI45" s="119">
        <v>42.900209787264167</v>
      </c>
      <c r="AJ45" s="119">
        <v>45.674661799464495</v>
      </c>
      <c r="AK45" s="119">
        <v>48.63161608639399</v>
      </c>
      <c r="AL45" s="119">
        <v>51.783305596856202</v>
      </c>
      <c r="AM45" s="119">
        <v>55.142799881568415</v>
      </c>
      <c r="AN45" s="119">
        <v>58.724063499275438</v>
      </c>
      <c r="AO45" s="119">
        <v>62.542018584029918</v>
      </c>
      <c r="AP45" s="119">
        <v>66.612611875853503</v>
      </c>
      <c r="AQ45" s="119">
        <v>70.952886539329043</v>
      </c>
      <c r="AR45" s="119">
        <v>75.581059118687065</v>
      </c>
      <c r="AS45" s="119">
        <v>80.516602003766423</v>
      </c>
      <c r="AT45" s="119">
        <v>85.780331808987199</v>
      </c>
      <c r="AU45" s="108">
        <v>744.84216658147591</v>
      </c>
      <c r="AV45" s="119">
        <v>93.767673117153322</v>
      </c>
      <c r="AW45" s="119">
        <v>98.907687029196381</v>
      </c>
      <c r="AX45" s="119">
        <v>104.33665991696257</v>
      </c>
      <c r="AY45" s="119">
        <v>110.07115164463532</v>
      </c>
      <c r="AZ45" s="119">
        <v>116.12868456127461</v>
      </c>
      <c r="BA45" s="119">
        <v>122.52780000563074</v>
      </c>
      <c r="BB45" s="119">
        <v>129.28811815147543</v>
      </c>
      <c r="BC45" s="119">
        <v>136.43040139189105</v>
      </c>
      <c r="BD45" s="119">
        <v>143.9766214727847</v>
      </c>
      <c r="BE45" s="119">
        <v>151.95003059842716</v>
      </c>
      <c r="BF45" s="119">
        <v>160.37523674509922</v>
      </c>
      <c r="BG45" s="119">
        <v>169.2782834330022</v>
      </c>
      <c r="BH45" s="108">
        <v>1537.0383480675328</v>
      </c>
      <c r="BI45" s="119">
        <v>184.96870306099854</v>
      </c>
      <c r="BJ45" s="119">
        <v>194.91078483865948</v>
      </c>
      <c r="BK45" s="119">
        <v>205.4147103108001</v>
      </c>
      <c r="BL45" s="119">
        <v>216.51314966272386</v>
      </c>
      <c r="BM45" s="119">
        <v>228.24070207776126</v>
      </c>
      <c r="BN45" s="119">
        <v>240.63401054075911</v>
      </c>
      <c r="BO45" s="119">
        <v>253.73188350168681</v>
      </c>
      <c r="BP45" s="119">
        <v>267.57542381012462</v>
      </c>
      <c r="BQ45" s="119">
        <v>282.20816535601887</v>
      </c>
      <c r="BR45" s="119">
        <v>297.67621787818535</v>
      </c>
      <c r="BS45" s="119">
        <v>314.02842042970593</v>
      </c>
      <c r="BT45" s="119">
        <v>331.31650401868268</v>
      </c>
      <c r="BU45" s="108">
        <v>3017.2186754861068</v>
      </c>
      <c r="BV45" s="121"/>
      <c r="BW45" s="121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</row>
    <row r="46" spans="1:93" s="102" customFormat="1" ht="15.95" customHeight="1" x14ac:dyDescent="0.25">
      <c r="B46" s="122"/>
      <c r="C46" s="592">
        <v>1</v>
      </c>
      <c r="D46" s="592">
        <v>1</v>
      </c>
      <c r="E46" s="592">
        <v>1</v>
      </c>
      <c r="F46" s="592">
        <v>1</v>
      </c>
      <c r="G46" s="592">
        <v>1</v>
      </c>
      <c r="H46" s="106"/>
      <c r="I46" s="115">
        <v>34</v>
      </c>
      <c r="J46" s="115">
        <v>38.080000000000005</v>
      </c>
      <c r="K46" s="115">
        <v>42.649600000000007</v>
      </c>
      <c r="L46" s="115">
        <v>47.767552000000016</v>
      </c>
      <c r="M46" s="115">
        <v>53.499658240000016</v>
      </c>
      <c r="N46" s="115">
        <v>59.919617228800028</v>
      </c>
      <c r="O46" s="115">
        <v>67.109971296256049</v>
      </c>
      <c r="P46" s="115">
        <v>75.163167851806776</v>
      </c>
      <c r="Q46" s="115">
        <v>84.182747994023615</v>
      </c>
      <c r="R46" s="115">
        <v>94.284677753306426</v>
      </c>
      <c r="S46" s="115">
        <v>105.59883908370324</v>
      </c>
      <c r="T46" s="115">
        <v>118.27069977374762</v>
      </c>
      <c r="U46" s="108">
        <v>820.52653122164372</v>
      </c>
      <c r="V46" s="115">
        <v>143.4554017255692</v>
      </c>
      <c r="W46" s="115">
        <v>159.90476893410153</v>
      </c>
      <c r="X46" s="115">
        <v>178.25153210780408</v>
      </c>
      <c r="Y46" s="115">
        <v>198.71572595251206</v>
      </c>
      <c r="Z46" s="115">
        <v>221.54302405776207</v>
      </c>
      <c r="AA46" s="115">
        <v>247.007739034737</v>
      </c>
      <c r="AB46" s="115">
        <v>220.08389547995068</v>
      </c>
      <c r="AC46" s="115">
        <v>242.09228502794574</v>
      </c>
      <c r="AD46" s="115">
        <v>266.30151353074035</v>
      </c>
      <c r="AE46" s="115">
        <v>292.93166488381439</v>
      </c>
      <c r="AF46" s="115">
        <v>322.22483137219592</v>
      </c>
      <c r="AG46" s="115">
        <v>354.44731450941543</v>
      </c>
      <c r="AH46" s="108">
        <v>2846.9596966165482</v>
      </c>
      <c r="AI46" s="115">
        <v>378.53126282880146</v>
      </c>
      <c r="AJ46" s="115">
        <v>403.01172175998084</v>
      </c>
      <c r="AK46" s="115">
        <v>429.10249487994702</v>
      </c>
      <c r="AL46" s="115">
        <v>456.91151997226058</v>
      </c>
      <c r="AM46" s="115">
        <v>486.55411660207426</v>
      </c>
      <c r="AN46" s="115">
        <v>518.15350146419496</v>
      </c>
      <c r="AO46" s="115">
        <v>551.84134044732275</v>
      </c>
      <c r="AP46" s="115">
        <v>587.7583400810604</v>
      </c>
      <c r="AQ46" s="115">
        <v>626.05488122937379</v>
      </c>
      <c r="AR46" s="115">
        <v>666.89169810606222</v>
      </c>
      <c r="AS46" s="115">
        <v>710.44060591558605</v>
      </c>
      <c r="AT46" s="115">
        <v>756.88528066753418</v>
      </c>
      <c r="AU46" s="108">
        <v>6572.1367639541986</v>
      </c>
      <c r="AV46" s="115">
        <v>827.36182162194098</v>
      </c>
      <c r="AW46" s="115">
        <v>872.71488555173278</v>
      </c>
      <c r="AX46" s="115">
        <v>920.61758750261083</v>
      </c>
      <c r="AY46" s="115">
        <v>971.21604392325287</v>
      </c>
      <c r="AZ46" s="115">
        <v>1024.6648637759524</v>
      </c>
      <c r="BA46" s="115">
        <v>1081.1276471085066</v>
      </c>
      <c r="BB46" s="115">
        <v>1140.7775131012536</v>
      </c>
      <c r="BC46" s="115">
        <v>1203.7976593402152</v>
      </c>
      <c r="BD46" s="115">
        <v>1270.3819541716296</v>
      </c>
      <c r="BE46" s="115">
        <v>1340.7355641037691</v>
      </c>
      <c r="BF46" s="115">
        <v>1415.0756183391106</v>
      </c>
      <c r="BG46" s="115">
        <v>1493.6319126441372</v>
      </c>
      <c r="BH46" s="108">
        <v>13562.103071184114</v>
      </c>
      <c r="BI46" s="115">
        <v>1632.0767917146929</v>
      </c>
      <c r="BJ46" s="115">
        <v>1719.8010426940541</v>
      </c>
      <c r="BK46" s="115">
        <v>1812.4827380364716</v>
      </c>
      <c r="BL46" s="115">
        <v>1910.4101440828576</v>
      </c>
      <c r="BM46" s="115">
        <v>2013.8885477449523</v>
      </c>
      <c r="BN46" s="115">
        <v>2123.2412694772861</v>
      </c>
      <c r="BO46" s="115">
        <v>2238.8107367795892</v>
      </c>
      <c r="BP46" s="115">
        <v>2360.959621854041</v>
      </c>
      <c r="BQ46" s="115">
        <v>2490.0720472589896</v>
      </c>
      <c r="BR46" s="115">
        <v>2626.5548636310468</v>
      </c>
      <c r="BS46" s="115">
        <v>2770.8390037915233</v>
      </c>
      <c r="BT46" s="115">
        <v>2923.3809178119059</v>
      </c>
      <c r="BU46" s="108">
        <v>26622.517724877413</v>
      </c>
      <c r="BV46" s="121"/>
      <c r="BW46" s="121"/>
      <c r="BX46" s="121"/>
      <c r="BY46" s="121"/>
      <c r="BZ46" s="121"/>
      <c r="CA46" s="121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</row>
    <row r="47" spans="1:93" s="102" customFormat="1" ht="15.95" customHeight="1" x14ac:dyDescent="0.25">
      <c r="B47" s="123" t="s">
        <v>254</v>
      </c>
      <c r="C47" s="104"/>
      <c r="D47" s="104"/>
      <c r="E47" s="104"/>
      <c r="F47" s="104"/>
      <c r="G47" s="105"/>
      <c r="H47" s="106"/>
      <c r="U47" s="108"/>
      <c r="AH47" s="108"/>
      <c r="AU47" s="108"/>
      <c r="BH47" s="108"/>
      <c r="BU47" s="108"/>
      <c r="BV47" s="121"/>
      <c r="BW47" s="121"/>
      <c r="BX47" s="121"/>
      <c r="BY47" s="121"/>
      <c r="BZ47" s="121"/>
      <c r="CA47" s="121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</row>
    <row r="48" spans="1:93" s="102" customFormat="1" ht="15.95" customHeight="1" x14ac:dyDescent="0.25">
      <c r="A48" s="109"/>
      <c r="B48" s="103" t="s">
        <v>252</v>
      </c>
      <c r="C48" s="118">
        <v>0.12</v>
      </c>
      <c r="D48" s="110">
        <v>0.1</v>
      </c>
      <c r="E48" s="110">
        <v>0.06</v>
      </c>
      <c r="F48" s="110">
        <v>0.04</v>
      </c>
      <c r="G48" s="110">
        <v>0.03</v>
      </c>
      <c r="H48" s="106" t="s">
        <v>208</v>
      </c>
      <c r="I48" s="115">
        <v>7</v>
      </c>
      <c r="J48" s="115">
        <v>7.8400000000000007</v>
      </c>
      <c r="K48" s="115">
        <v>8.780800000000001</v>
      </c>
      <c r="L48" s="115">
        <v>9.8344960000000015</v>
      </c>
      <c r="M48" s="115">
        <v>11.014635520000002</v>
      </c>
      <c r="N48" s="115">
        <v>12.336391782400003</v>
      </c>
      <c r="O48" s="115">
        <v>13.816758796288005</v>
      </c>
      <c r="P48" s="115">
        <v>15.474769851842566</v>
      </c>
      <c r="Q48" s="115">
        <v>17.331742234063675</v>
      </c>
      <c r="R48" s="115">
        <v>19.411551302151317</v>
      </c>
      <c r="S48" s="115">
        <v>21.740937458409476</v>
      </c>
      <c r="T48" s="115">
        <v>24.349849953418616</v>
      </c>
      <c r="U48" s="108">
        <v>506.79579869572103</v>
      </c>
      <c r="V48" s="115">
        <v>27.271831947828851</v>
      </c>
      <c r="W48" s="115">
        <v>30.544451781568316</v>
      </c>
      <c r="X48" s="115">
        <v>34.209785995356519</v>
      </c>
      <c r="Y48" s="115">
        <v>38.314960314799308</v>
      </c>
      <c r="Z48" s="115">
        <v>42.912755552575227</v>
      </c>
      <c r="AA48" s="115">
        <v>48.06228621888426</v>
      </c>
      <c r="AB48" s="115">
        <v>52.86851484077269</v>
      </c>
      <c r="AC48" s="115">
        <v>58.155366324849965</v>
      </c>
      <c r="AD48" s="115">
        <v>63.970902957334964</v>
      </c>
      <c r="AE48" s="115">
        <v>70.367993253068462</v>
      </c>
      <c r="AF48" s="115">
        <v>77.404792578375321</v>
      </c>
      <c r="AG48" s="115">
        <v>85.145271836212856</v>
      </c>
      <c r="AH48" s="108">
        <v>629.22891360162669</v>
      </c>
      <c r="AI48" s="115">
        <v>90.253988146385637</v>
      </c>
      <c r="AJ48" s="115">
        <v>95.669227435168779</v>
      </c>
      <c r="AK48" s="115">
        <v>101.40938108127891</v>
      </c>
      <c r="AL48" s="115">
        <v>107.49394394615565</v>
      </c>
      <c r="AM48" s="115">
        <v>113.94358058292499</v>
      </c>
      <c r="AN48" s="115">
        <v>120.7801954179005</v>
      </c>
      <c r="AO48" s="115">
        <v>128.02700714297453</v>
      </c>
      <c r="AP48" s="115">
        <v>135.708627571553</v>
      </c>
      <c r="AQ48" s="115">
        <v>143.85114522584618</v>
      </c>
      <c r="AR48" s="115">
        <v>152.48221393939696</v>
      </c>
      <c r="AS48" s="115">
        <v>161.63114677576078</v>
      </c>
      <c r="AT48" s="115">
        <v>171.32901558230643</v>
      </c>
      <c r="AU48" s="108">
        <v>171.32901558230643</v>
      </c>
      <c r="AV48" s="115">
        <v>178.18217620559869</v>
      </c>
      <c r="AW48" s="115">
        <v>185.30946325382266</v>
      </c>
      <c r="AX48" s="115">
        <v>192.72184178397558</v>
      </c>
      <c r="AY48" s="115">
        <v>200.43071545533462</v>
      </c>
      <c r="AZ48" s="115">
        <v>208.447944073548</v>
      </c>
      <c r="BA48" s="115">
        <v>216.78586183648994</v>
      </c>
      <c r="BB48" s="115">
        <v>225.45729630994956</v>
      </c>
      <c r="BC48" s="115">
        <v>234.47558816234755</v>
      </c>
      <c r="BD48" s="115">
        <v>243.85461168884146</v>
      </c>
      <c r="BE48" s="115">
        <v>253.60879615639513</v>
      </c>
      <c r="BF48" s="115">
        <v>263.75314800265096</v>
      </c>
      <c r="BG48" s="115">
        <v>274.303273922757</v>
      </c>
      <c r="BH48" s="108">
        <v>274.303273922757</v>
      </c>
      <c r="BI48" s="115">
        <v>282.53237214043969</v>
      </c>
      <c r="BJ48" s="115">
        <v>282.53237214043969</v>
      </c>
      <c r="BK48" s="115">
        <v>291.0083433046529</v>
      </c>
      <c r="BL48" s="115">
        <v>291.0083433046529</v>
      </c>
      <c r="BM48" s="115">
        <v>299.73859360379248</v>
      </c>
      <c r="BN48" s="115">
        <v>299.73859360379248</v>
      </c>
      <c r="BO48" s="115">
        <v>308.73075141190628</v>
      </c>
      <c r="BP48" s="115">
        <v>308.73075141190628</v>
      </c>
      <c r="BQ48" s="115">
        <v>317.99267395426347</v>
      </c>
      <c r="BR48" s="115">
        <v>317.99267395426347</v>
      </c>
      <c r="BS48" s="115">
        <v>327.53245417289139</v>
      </c>
      <c r="BT48" s="115">
        <v>327.53245417289139</v>
      </c>
      <c r="BU48" s="108">
        <v>327.53245417289139</v>
      </c>
      <c r="BV48" s="121"/>
      <c r="BW48" s="121"/>
      <c r="BX48" s="116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</row>
    <row r="49" spans="1:93" s="102" customFormat="1" ht="15.95" customHeight="1" x14ac:dyDescent="0.25">
      <c r="A49" s="109"/>
      <c r="B49" s="103" t="s">
        <v>309</v>
      </c>
      <c r="C49" s="124">
        <v>3</v>
      </c>
      <c r="D49" s="124">
        <v>4</v>
      </c>
      <c r="E49" s="124">
        <v>5</v>
      </c>
      <c r="F49" s="128">
        <v>5.5</v>
      </c>
      <c r="G49" s="124">
        <v>6</v>
      </c>
      <c r="H49" s="106" t="s">
        <v>249</v>
      </c>
      <c r="I49" s="115">
        <v>21</v>
      </c>
      <c r="J49" s="115">
        <v>23.520000000000003</v>
      </c>
      <c r="K49" s="115">
        <v>26.342400000000005</v>
      </c>
      <c r="L49" s="115">
        <v>29.503488000000004</v>
      </c>
      <c r="M49" s="115">
        <v>33.043906560000011</v>
      </c>
      <c r="N49" s="115">
        <v>37.009175347200014</v>
      </c>
      <c r="O49" s="115">
        <v>41.450276388864012</v>
      </c>
      <c r="P49" s="115">
        <v>46.424309555527699</v>
      </c>
      <c r="Q49" s="115">
        <v>51.995226702191026</v>
      </c>
      <c r="R49" s="115">
        <v>58.23465390645395</v>
      </c>
      <c r="S49" s="115">
        <v>65.222812375228429</v>
      </c>
      <c r="T49" s="115">
        <v>73.049549860255851</v>
      </c>
      <c r="U49" s="108">
        <v>15.203873960871627</v>
      </c>
      <c r="V49" s="115">
        <v>109.0873277913154</v>
      </c>
      <c r="W49" s="115">
        <v>122.17780712627327</v>
      </c>
      <c r="X49" s="115">
        <v>136.83914398142608</v>
      </c>
      <c r="Y49" s="115">
        <v>153.25984125919723</v>
      </c>
      <c r="Z49" s="115">
        <v>171.65102221030091</v>
      </c>
      <c r="AA49" s="115">
        <v>192.24914487553704</v>
      </c>
      <c r="AB49" s="115">
        <v>211.47405936309076</v>
      </c>
      <c r="AC49" s="115">
        <v>232.62146529939986</v>
      </c>
      <c r="AD49" s="115">
        <v>255.88361182933986</v>
      </c>
      <c r="AE49" s="115">
        <v>281.47197301227385</v>
      </c>
      <c r="AF49" s="115">
        <v>309.61917031350129</v>
      </c>
      <c r="AG49" s="115">
        <v>340.58108734485143</v>
      </c>
      <c r="AH49" s="108">
        <v>2516.9156544065067</v>
      </c>
      <c r="AI49" s="115">
        <v>451.26994073192816</v>
      </c>
      <c r="AJ49" s="115">
        <v>478.34613717584386</v>
      </c>
      <c r="AK49" s="115">
        <v>507.04690540639456</v>
      </c>
      <c r="AL49" s="115">
        <v>537.46971973077825</v>
      </c>
      <c r="AM49" s="115">
        <v>569.71790291462503</v>
      </c>
      <c r="AN49" s="115">
        <v>603.90097708950248</v>
      </c>
      <c r="AO49" s="115">
        <v>640.13503571487263</v>
      </c>
      <c r="AP49" s="115">
        <v>678.54313785776503</v>
      </c>
      <c r="AQ49" s="115">
        <v>719.25572612923088</v>
      </c>
      <c r="AR49" s="115">
        <v>762.41106969698478</v>
      </c>
      <c r="AS49" s="115">
        <v>808.15573387880386</v>
      </c>
      <c r="AT49" s="115">
        <v>856.6450779115321</v>
      </c>
      <c r="AU49" s="108">
        <v>7612.8973642382616</v>
      </c>
      <c r="AV49" s="115">
        <v>980.00196913079276</v>
      </c>
      <c r="AW49" s="115">
        <v>1019.2020478960246</v>
      </c>
      <c r="AX49" s="115">
        <v>1059.9701298118657</v>
      </c>
      <c r="AY49" s="115">
        <v>1102.3689350043405</v>
      </c>
      <c r="AZ49" s="115">
        <v>1146.4636924045139</v>
      </c>
      <c r="BA49" s="115">
        <v>1192.3222401006947</v>
      </c>
      <c r="BB49" s="115">
        <v>1240.0151297047225</v>
      </c>
      <c r="BC49" s="115">
        <v>1289.6157348929114</v>
      </c>
      <c r="BD49" s="115">
        <v>1341.200364288628</v>
      </c>
      <c r="BE49" s="115">
        <v>1394.8483788601732</v>
      </c>
      <c r="BF49" s="115">
        <v>1450.6423140145803</v>
      </c>
      <c r="BG49" s="115">
        <v>1508.6680065751634</v>
      </c>
      <c r="BH49" s="108">
        <v>14725.318942684411</v>
      </c>
      <c r="BI49" s="115">
        <v>1695.194232842638</v>
      </c>
      <c r="BJ49" s="115">
        <v>1695.194232842638</v>
      </c>
      <c r="BK49" s="115">
        <v>1746.0500598279173</v>
      </c>
      <c r="BL49" s="115">
        <v>1746.0500598279173</v>
      </c>
      <c r="BM49" s="115">
        <v>1798.431561622755</v>
      </c>
      <c r="BN49" s="115">
        <v>1798.431561622755</v>
      </c>
      <c r="BO49" s="115">
        <v>1852.3845084714376</v>
      </c>
      <c r="BP49" s="115">
        <v>1852.3845084714376</v>
      </c>
      <c r="BQ49" s="115">
        <v>1907.9560437255809</v>
      </c>
      <c r="BR49" s="115">
        <v>1907.9560437255809</v>
      </c>
      <c r="BS49" s="115">
        <v>1965.1947250373482</v>
      </c>
      <c r="BT49" s="115">
        <v>1965.1947250373482</v>
      </c>
      <c r="BU49" s="108">
        <v>21930.422263055352</v>
      </c>
      <c r="BV49" s="121"/>
      <c r="BW49" s="121"/>
      <c r="BX49" s="121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</row>
    <row r="50" spans="1:93" s="102" customFormat="1" ht="15.95" customHeight="1" x14ac:dyDescent="0.25">
      <c r="B50" s="415" t="s">
        <v>338</v>
      </c>
      <c r="C50" s="118">
        <v>0.03</v>
      </c>
      <c r="D50" s="418">
        <v>2.5000000000000001E-2</v>
      </c>
      <c r="E50" s="118">
        <v>0.02</v>
      </c>
      <c r="F50" s="118">
        <v>0.02</v>
      </c>
      <c r="G50" s="118">
        <v>0.02</v>
      </c>
      <c r="H50" s="106" t="s">
        <v>273</v>
      </c>
      <c r="I50" s="119">
        <v>0.63</v>
      </c>
      <c r="J50" s="119">
        <v>0.70560000000000012</v>
      </c>
      <c r="K50" s="119">
        <v>0.79027200000000009</v>
      </c>
      <c r="L50" s="119">
        <v>0.88510464000000011</v>
      </c>
      <c r="M50" s="119">
        <v>0.9913171968000003</v>
      </c>
      <c r="N50" s="119">
        <v>1.1102752604160004</v>
      </c>
      <c r="O50" s="119">
        <v>1.2435082916659204</v>
      </c>
      <c r="P50" s="119">
        <v>1.392729286665831</v>
      </c>
      <c r="Q50" s="119">
        <v>1.5598568010657308</v>
      </c>
      <c r="R50" s="119">
        <v>1.7470396171936184</v>
      </c>
      <c r="S50" s="119">
        <v>1.9566843712568529</v>
      </c>
      <c r="T50" s="119">
        <v>2.1914864958076756</v>
      </c>
      <c r="U50" s="120">
        <v>15.203873960871627</v>
      </c>
      <c r="V50" s="119">
        <v>2.7271831947828851</v>
      </c>
      <c r="W50" s="119">
        <v>3.0544451781568318</v>
      </c>
      <c r="X50" s="119">
        <v>3.4209785995356521</v>
      </c>
      <c r="Y50" s="119">
        <v>3.8314960314799311</v>
      </c>
      <c r="Z50" s="119">
        <v>4.2912755552575232</v>
      </c>
      <c r="AA50" s="119">
        <v>4.806228621888426</v>
      </c>
      <c r="AB50" s="119">
        <v>5.2868514840772693</v>
      </c>
      <c r="AC50" s="119">
        <v>5.8155366324849966</v>
      </c>
      <c r="AD50" s="119">
        <v>6.3970902957334967</v>
      </c>
      <c r="AE50" s="119">
        <v>7.0367993253068466</v>
      </c>
      <c r="AF50" s="119">
        <v>7.7404792578375323</v>
      </c>
      <c r="AG50" s="119">
        <v>8.5145271836212864</v>
      </c>
      <c r="AH50" s="108">
        <v>62.92289136016268</v>
      </c>
      <c r="AI50" s="119">
        <v>9.0253988146385637</v>
      </c>
      <c r="AJ50" s="119">
        <v>9.5669227435168782</v>
      </c>
      <c r="AK50" s="119">
        <v>10.140938108127891</v>
      </c>
      <c r="AL50" s="119">
        <v>10.749394394615566</v>
      </c>
      <c r="AM50" s="119">
        <v>11.3943580582925</v>
      </c>
      <c r="AN50" s="119">
        <v>12.07801954179005</v>
      </c>
      <c r="AO50" s="119">
        <v>12.802700714297453</v>
      </c>
      <c r="AP50" s="119">
        <v>13.5708627571553</v>
      </c>
      <c r="AQ50" s="119">
        <v>14.385114522584617</v>
      </c>
      <c r="AR50" s="119">
        <v>15.248221393939696</v>
      </c>
      <c r="AS50" s="119">
        <v>16.163114677576079</v>
      </c>
      <c r="AT50" s="119">
        <v>17.132901558230643</v>
      </c>
      <c r="AU50" s="108">
        <v>152.25794728476524</v>
      </c>
      <c r="AV50" s="119">
        <v>19.600039382615854</v>
      </c>
      <c r="AW50" s="119">
        <v>20.384040957920494</v>
      </c>
      <c r="AX50" s="119">
        <v>21.199402596237316</v>
      </c>
      <c r="AY50" s="119">
        <v>22.04737870008681</v>
      </c>
      <c r="AZ50" s="119">
        <v>22.929273848090279</v>
      </c>
      <c r="BA50" s="119">
        <v>23.846444802013895</v>
      </c>
      <c r="BB50" s="119">
        <v>24.80030259409445</v>
      </c>
      <c r="BC50" s="119">
        <v>25.792314697858227</v>
      </c>
      <c r="BD50" s="119">
        <v>26.824007285772559</v>
      </c>
      <c r="BE50" s="119">
        <v>27.896967577203466</v>
      </c>
      <c r="BF50" s="119">
        <v>29.012846280291605</v>
      </c>
      <c r="BG50" s="119">
        <v>30.173360131503269</v>
      </c>
      <c r="BH50" s="108">
        <v>294.50637885368826</v>
      </c>
      <c r="BI50" s="119">
        <v>33.90388465685276</v>
      </c>
      <c r="BJ50" s="119">
        <v>33.90388465685276</v>
      </c>
      <c r="BK50" s="119">
        <v>34.921001196558343</v>
      </c>
      <c r="BL50" s="119">
        <v>34.921001196558343</v>
      </c>
      <c r="BM50" s="119">
        <v>35.968631232455103</v>
      </c>
      <c r="BN50" s="119">
        <v>35.968631232455103</v>
      </c>
      <c r="BO50" s="119">
        <v>37.047690169428755</v>
      </c>
      <c r="BP50" s="119">
        <v>37.047690169428755</v>
      </c>
      <c r="BQ50" s="119">
        <v>38.159120874511622</v>
      </c>
      <c r="BR50" s="119">
        <v>38.159120874511622</v>
      </c>
      <c r="BS50" s="119">
        <v>39.303894500746964</v>
      </c>
      <c r="BT50" s="119">
        <v>39.303894500746964</v>
      </c>
      <c r="BU50" s="108">
        <v>438.60844526110714</v>
      </c>
      <c r="BV50" s="121"/>
      <c r="BW50" s="121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</row>
    <row r="51" spans="1:93" s="102" customFormat="1" ht="15.95" customHeight="1" x14ac:dyDescent="0.25">
      <c r="B51" s="415" t="s">
        <v>339</v>
      </c>
      <c r="C51" s="118">
        <v>0.1</v>
      </c>
      <c r="D51" s="118">
        <v>7.0000000000000007E-2</v>
      </c>
      <c r="E51" s="118">
        <v>0.06</v>
      </c>
      <c r="F51" s="118">
        <v>0.06</v>
      </c>
      <c r="G51" s="118">
        <v>0.06</v>
      </c>
      <c r="H51" s="106" t="s">
        <v>273</v>
      </c>
      <c r="I51" s="119">
        <v>2.1</v>
      </c>
      <c r="J51" s="119">
        <v>2.3520000000000003</v>
      </c>
      <c r="K51" s="119">
        <v>2.6342400000000006</v>
      </c>
      <c r="L51" s="119">
        <v>2.9503488000000004</v>
      </c>
      <c r="M51" s="119">
        <v>3.3043906560000011</v>
      </c>
      <c r="N51" s="119">
        <v>3.7009175347200016</v>
      </c>
      <c r="O51" s="119">
        <v>4.1450276388864014</v>
      </c>
      <c r="P51" s="119">
        <v>4.6424309555527703</v>
      </c>
      <c r="Q51" s="119">
        <v>5.1995226702191033</v>
      </c>
      <c r="R51" s="119">
        <v>5.8234653906453957</v>
      </c>
      <c r="S51" s="119">
        <v>6.5222812375228436</v>
      </c>
      <c r="T51" s="119">
        <v>7.3049549860255851</v>
      </c>
      <c r="U51" s="120">
        <v>50.679579869572102</v>
      </c>
      <c r="V51" s="119">
        <v>7.6361129453920791</v>
      </c>
      <c r="W51" s="119">
        <v>8.5524464988391298</v>
      </c>
      <c r="X51" s="119">
        <v>9.5787400786998269</v>
      </c>
      <c r="Y51" s="119">
        <v>10.728188888143807</v>
      </c>
      <c r="Z51" s="119">
        <v>12.015571554721065</v>
      </c>
      <c r="AA51" s="119">
        <v>13.457440141287595</v>
      </c>
      <c r="AB51" s="119">
        <v>14.803184155416355</v>
      </c>
      <c r="AC51" s="119">
        <v>16.283502570957992</v>
      </c>
      <c r="AD51" s="119">
        <v>17.911852828053792</v>
      </c>
      <c r="AE51" s="119">
        <v>19.703038110859172</v>
      </c>
      <c r="AF51" s="119">
        <v>21.673341921945092</v>
      </c>
      <c r="AG51" s="119">
        <v>23.840676114139601</v>
      </c>
      <c r="AH51" s="108">
        <v>176.18409580845551</v>
      </c>
      <c r="AI51" s="119">
        <v>27.076196443915688</v>
      </c>
      <c r="AJ51" s="119">
        <v>28.700768230550629</v>
      </c>
      <c r="AK51" s="119">
        <v>30.422814324383673</v>
      </c>
      <c r="AL51" s="119">
        <v>32.248183183846692</v>
      </c>
      <c r="AM51" s="119">
        <v>34.183074174877504</v>
      </c>
      <c r="AN51" s="119">
        <v>36.234058625370146</v>
      </c>
      <c r="AO51" s="119">
        <v>38.408102142892353</v>
      </c>
      <c r="AP51" s="119">
        <v>40.712588271465897</v>
      </c>
      <c r="AQ51" s="119">
        <v>43.155343567753853</v>
      </c>
      <c r="AR51" s="119">
        <v>45.744664181819083</v>
      </c>
      <c r="AS51" s="119">
        <v>48.489344032728226</v>
      </c>
      <c r="AT51" s="119">
        <v>51.398704674691921</v>
      </c>
      <c r="AU51" s="108">
        <v>456.77384185429565</v>
      </c>
      <c r="AV51" s="119">
        <v>58.800118147847563</v>
      </c>
      <c r="AW51" s="119">
        <v>61.152122873761478</v>
      </c>
      <c r="AX51" s="119">
        <v>63.598207788711939</v>
      </c>
      <c r="AY51" s="119">
        <v>66.14213610026043</v>
      </c>
      <c r="AZ51" s="119">
        <v>68.787821544270841</v>
      </c>
      <c r="BA51" s="119">
        <v>71.539334406041675</v>
      </c>
      <c r="BB51" s="119">
        <v>74.400907782283355</v>
      </c>
      <c r="BC51" s="119">
        <v>77.376944093574679</v>
      </c>
      <c r="BD51" s="119">
        <v>80.472021857317671</v>
      </c>
      <c r="BE51" s="119">
        <v>83.690902731610393</v>
      </c>
      <c r="BF51" s="119">
        <v>87.038538840874807</v>
      </c>
      <c r="BG51" s="119">
        <v>90.520080394509804</v>
      </c>
      <c r="BH51" s="108">
        <v>883.51913656106478</v>
      </c>
      <c r="BI51" s="119">
        <v>101.71165397055827</v>
      </c>
      <c r="BJ51" s="119">
        <v>101.71165397055827</v>
      </c>
      <c r="BK51" s="119">
        <v>104.76300358967504</v>
      </c>
      <c r="BL51" s="119">
        <v>104.76300358967504</v>
      </c>
      <c r="BM51" s="119">
        <v>107.9058936973653</v>
      </c>
      <c r="BN51" s="119">
        <v>107.9058936973653</v>
      </c>
      <c r="BO51" s="119">
        <v>111.14307050828626</v>
      </c>
      <c r="BP51" s="119">
        <v>111.14307050828626</v>
      </c>
      <c r="BQ51" s="119">
        <v>114.47736262353484</v>
      </c>
      <c r="BR51" s="119">
        <v>114.47736262353484</v>
      </c>
      <c r="BS51" s="119">
        <v>117.91168350224089</v>
      </c>
      <c r="BT51" s="119">
        <v>117.91168350224089</v>
      </c>
      <c r="BU51" s="108">
        <v>1315.8253357833214</v>
      </c>
      <c r="BV51" s="121"/>
      <c r="BW51" s="121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</row>
    <row r="52" spans="1:93" s="102" customFormat="1" ht="15.95" customHeight="1" x14ac:dyDescent="0.25">
      <c r="B52" s="415" t="s">
        <v>340</v>
      </c>
      <c r="C52" s="118">
        <v>0.2</v>
      </c>
      <c r="D52" s="118">
        <v>0.14000000000000001</v>
      </c>
      <c r="E52" s="118">
        <v>0.12</v>
      </c>
      <c r="F52" s="118">
        <v>0.12</v>
      </c>
      <c r="G52" s="118">
        <v>0.12</v>
      </c>
      <c r="H52" s="106" t="s">
        <v>273</v>
      </c>
      <c r="I52" s="119">
        <v>4.2</v>
      </c>
      <c r="J52" s="119">
        <v>4.7040000000000006</v>
      </c>
      <c r="K52" s="119">
        <v>5.2684800000000012</v>
      </c>
      <c r="L52" s="119">
        <v>5.9006976000000009</v>
      </c>
      <c r="M52" s="119">
        <v>6.6087813120000023</v>
      </c>
      <c r="N52" s="119">
        <v>7.4018350694400032</v>
      </c>
      <c r="O52" s="119">
        <v>8.2900552777728027</v>
      </c>
      <c r="P52" s="119">
        <v>9.2848619111055406</v>
      </c>
      <c r="Q52" s="119">
        <v>10.399045340438207</v>
      </c>
      <c r="R52" s="119">
        <v>11.646930781290791</v>
      </c>
      <c r="S52" s="119">
        <v>13.044562475045687</v>
      </c>
      <c r="T52" s="119">
        <v>14.60990997205117</v>
      </c>
      <c r="U52" s="120">
        <v>101.3591597391442</v>
      </c>
      <c r="V52" s="119">
        <v>15.272225890784158</v>
      </c>
      <c r="W52" s="119">
        <v>17.10489299767826</v>
      </c>
      <c r="X52" s="119">
        <v>19.157480157399654</v>
      </c>
      <c r="Y52" s="119">
        <v>21.456377776287614</v>
      </c>
      <c r="Z52" s="119">
        <v>24.03114310944213</v>
      </c>
      <c r="AA52" s="119">
        <v>26.91488028257519</v>
      </c>
      <c r="AB52" s="119">
        <v>29.60636831083271</v>
      </c>
      <c r="AC52" s="119">
        <v>32.567005141915985</v>
      </c>
      <c r="AD52" s="119">
        <v>35.823705656107585</v>
      </c>
      <c r="AE52" s="119">
        <v>39.406076221718344</v>
      </c>
      <c r="AF52" s="119">
        <v>43.346683843890183</v>
      </c>
      <c r="AG52" s="119">
        <v>47.681352228279202</v>
      </c>
      <c r="AH52" s="108">
        <v>352.36819161691102</v>
      </c>
      <c r="AI52" s="119">
        <v>54.152392887831375</v>
      </c>
      <c r="AJ52" s="119">
        <v>57.401536461101259</v>
      </c>
      <c r="AK52" s="119">
        <v>60.845628648767345</v>
      </c>
      <c r="AL52" s="119">
        <v>64.496366367693383</v>
      </c>
      <c r="AM52" s="119">
        <v>68.366148349755008</v>
      </c>
      <c r="AN52" s="119">
        <v>72.468117250740292</v>
      </c>
      <c r="AO52" s="119">
        <v>76.816204285784707</v>
      </c>
      <c r="AP52" s="119">
        <v>81.425176542931794</v>
      </c>
      <c r="AQ52" s="119">
        <v>86.310687135507706</v>
      </c>
      <c r="AR52" s="119">
        <v>91.489328363638165</v>
      </c>
      <c r="AS52" s="119">
        <v>96.978688065456453</v>
      </c>
      <c r="AT52" s="119">
        <v>102.79740934938384</v>
      </c>
      <c r="AU52" s="108">
        <v>913.54768370859131</v>
      </c>
      <c r="AV52" s="119">
        <v>117.60023629569513</v>
      </c>
      <c r="AW52" s="119">
        <v>122.30424574752296</v>
      </c>
      <c r="AX52" s="119">
        <v>127.19641557742388</v>
      </c>
      <c r="AY52" s="119">
        <v>132.28427220052086</v>
      </c>
      <c r="AZ52" s="119">
        <v>137.57564308854168</v>
      </c>
      <c r="BA52" s="119">
        <v>143.07866881208335</v>
      </c>
      <c r="BB52" s="119">
        <v>148.80181556456671</v>
      </c>
      <c r="BC52" s="119">
        <v>154.75388818714936</v>
      </c>
      <c r="BD52" s="119">
        <v>160.94404371463534</v>
      </c>
      <c r="BE52" s="119">
        <v>167.38180546322079</v>
      </c>
      <c r="BF52" s="119">
        <v>174.07707768174961</v>
      </c>
      <c r="BG52" s="119">
        <v>181.04016078901961</v>
      </c>
      <c r="BH52" s="108">
        <v>1767.0382731221296</v>
      </c>
      <c r="BI52" s="119">
        <v>203.42330794111655</v>
      </c>
      <c r="BJ52" s="119">
        <v>203.42330794111655</v>
      </c>
      <c r="BK52" s="119">
        <v>209.52600717935007</v>
      </c>
      <c r="BL52" s="119">
        <v>209.52600717935007</v>
      </c>
      <c r="BM52" s="119">
        <v>215.8117873947306</v>
      </c>
      <c r="BN52" s="119">
        <v>215.8117873947306</v>
      </c>
      <c r="BO52" s="119">
        <v>222.28614101657251</v>
      </c>
      <c r="BP52" s="119">
        <v>222.28614101657251</v>
      </c>
      <c r="BQ52" s="119">
        <v>228.95472524706969</v>
      </c>
      <c r="BR52" s="119">
        <v>228.95472524706969</v>
      </c>
      <c r="BS52" s="119">
        <v>235.82336700448178</v>
      </c>
      <c r="BT52" s="119">
        <v>235.82336700448178</v>
      </c>
      <c r="BU52" s="108">
        <v>2631.6506715666428</v>
      </c>
      <c r="BV52" s="121"/>
      <c r="BW52" s="121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</row>
    <row r="53" spans="1:93" s="102" customFormat="1" ht="15.95" customHeight="1" x14ac:dyDescent="0.25">
      <c r="B53" s="415" t="s">
        <v>341</v>
      </c>
      <c r="C53" s="118">
        <v>0.33</v>
      </c>
      <c r="D53" s="118">
        <v>0.23</v>
      </c>
      <c r="E53" s="118">
        <v>0.21</v>
      </c>
      <c r="F53" s="118">
        <v>0.21</v>
      </c>
      <c r="G53" s="118">
        <v>0.21</v>
      </c>
      <c r="H53" s="106" t="s">
        <v>273</v>
      </c>
      <c r="I53" s="119">
        <v>6.9300000000000006</v>
      </c>
      <c r="J53" s="119">
        <v>7.7616000000000014</v>
      </c>
      <c r="K53" s="119">
        <v>8.6929920000000021</v>
      </c>
      <c r="L53" s="119">
        <v>9.7361510400000011</v>
      </c>
      <c r="M53" s="119">
        <v>10.904489164800005</v>
      </c>
      <c r="N53" s="119">
        <v>12.213027864576006</v>
      </c>
      <c r="O53" s="119">
        <v>13.678591208325125</v>
      </c>
      <c r="P53" s="119">
        <v>15.320022153324141</v>
      </c>
      <c r="Q53" s="119">
        <v>17.158424811723041</v>
      </c>
      <c r="R53" s="119">
        <v>19.217435789129805</v>
      </c>
      <c r="S53" s="119">
        <v>21.523528083825383</v>
      </c>
      <c r="T53" s="119">
        <v>24.106351453884432</v>
      </c>
      <c r="U53" s="120">
        <v>167.24261356958795</v>
      </c>
      <c r="V53" s="119">
        <v>25.090085392002543</v>
      </c>
      <c r="W53" s="119">
        <v>28.100895639042854</v>
      </c>
      <c r="X53" s="119">
        <v>31.473003115727998</v>
      </c>
      <c r="Y53" s="119">
        <v>35.249763489615361</v>
      </c>
      <c r="Z53" s="119">
        <v>39.479735108369212</v>
      </c>
      <c r="AA53" s="119">
        <v>44.217303321373521</v>
      </c>
      <c r="AB53" s="119">
        <v>48.639033653510879</v>
      </c>
      <c r="AC53" s="119">
        <v>53.502937018861971</v>
      </c>
      <c r="AD53" s="119">
        <v>58.853230720748172</v>
      </c>
      <c r="AE53" s="119">
        <v>64.738553792822984</v>
      </c>
      <c r="AF53" s="119">
        <v>71.212409172105296</v>
      </c>
      <c r="AG53" s="119">
        <v>78.333650089315825</v>
      </c>
      <c r="AH53" s="108">
        <v>578.89060051349668</v>
      </c>
      <c r="AI53" s="119">
        <v>94.766687553704912</v>
      </c>
      <c r="AJ53" s="119">
        <v>100.45268880692721</v>
      </c>
      <c r="AK53" s="119">
        <v>106.47985013534286</v>
      </c>
      <c r="AL53" s="119">
        <v>112.86864114346344</v>
      </c>
      <c r="AM53" s="119">
        <v>119.64075961207125</v>
      </c>
      <c r="AN53" s="119">
        <v>126.81920518879552</v>
      </c>
      <c r="AO53" s="119">
        <v>134.42835750012324</v>
      </c>
      <c r="AP53" s="119">
        <v>142.49405895013066</v>
      </c>
      <c r="AQ53" s="119">
        <v>151.04370248713849</v>
      </c>
      <c r="AR53" s="119">
        <v>160.10632463636679</v>
      </c>
      <c r="AS53" s="119">
        <v>169.71270411454881</v>
      </c>
      <c r="AT53" s="119">
        <v>179.89546636142174</v>
      </c>
      <c r="AU53" s="108">
        <v>1598.7084464900349</v>
      </c>
      <c r="AV53" s="119">
        <v>205.80041351746647</v>
      </c>
      <c r="AW53" s="119">
        <v>214.03243005816518</v>
      </c>
      <c r="AX53" s="119">
        <v>222.59372726049179</v>
      </c>
      <c r="AY53" s="119">
        <v>231.49747635091151</v>
      </c>
      <c r="AZ53" s="119">
        <v>240.75737540494791</v>
      </c>
      <c r="BA53" s="119">
        <v>250.38767042114588</v>
      </c>
      <c r="BB53" s="119">
        <v>260.40317723799171</v>
      </c>
      <c r="BC53" s="119">
        <v>270.81930432751136</v>
      </c>
      <c r="BD53" s="119">
        <v>281.65207650061188</v>
      </c>
      <c r="BE53" s="119">
        <v>292.91815956063635</v>
      </c>
      <c r="BF53" s="119">
        <v>304.63488594306187</v>
      </c>
      <c r="BG53" s="119">
        <v>316.82028138078431</v>
      </c>
      <c r="BH53" s="108">
        <v>3092.3169779637265</v>
      </c>
      <c r="BI53" s="119">
        <v>355.99078889695397</v>
      </c>
      <c r="BJ53" s="119">
        <v>355.99078889695397</v>
      </c>
      <c r="BK53" s="119">
        <v>366.67051256386259</v>
      </c>
      <c r="BL53" s="119">
        <v>366.67051256386259</v>
      </c>
      <c r="BM53" s="119">
        <v>377.67062794077856</v>
      </c>
      <c r="BN53" s="119">
        <v>377.67062794077856</v>
      </c>
      <c r="BO53" s="119">
        <v>389.00074677900187</v>
      </c>
      <c r="BP53" s="119">
        <v>389.00074677900187</v>
      </c>
      <c r="BQ53" s="119">
        <v>400.670769182372</v>
      </c>
      <c r="BR53" s="119">
        <v>400.670769182372</v>
      </c>
      <c r="BS53" s="119">
        <v>412.69089225784313</v>
      </c>
      <c r="BT53" s="119">
        <v>412.69089225784313</v>
      </c>
      <c r="BU53" s="108">
        <v>4605.3886752416247</v>
      </c>
      <c r="BV53" s="121"/>
      <c r="BW53" s="121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</row>
    <row r="54" spans="1:93" s="102" customFormat="1" ht="15.95" customHeight="1" x14ac:dyDescent="0.25">
      <c r="B54" s="415" t="s">
        <v>338</v>
      </c>
      <c r="C54" s="118">
        <v>0.02</v>
      </c>
      <c r="D54" s="418">
        <v>1.4999999999999999E-2</v>
      </c>
      <c r="E54" s="418">
        <v>1.4999999999999999E-2</v>
      </c>
      <c r="F54" s="418">
        <v>1.4999999999999999E-2</v>
      </c>
      <c r="G54" s="418">
        <v>1.4999999999999999E-2</v>
      </c>
      <c r="H54" s="106" t="s">
        <v>273</v>
      </c>
      <c r="I54" s="119">
        <v>0.42</v>
      </c>
      <c r="J54" s="119">
        <v>0.4704000000000001</v>
      </c>
      <c r="K54" s="119">
        <v>0.52684800000000009</v>
      </c>
      <c r="L54" s="119">
        <v>0.59006976000000011</v>
      </c>
      <c r="M54" s="119">
        <v>0.66087813120000027</v>
      </c>
      <c r="N54" s="119">
        <v>0.74018350694400026</v>
      </c>
      <c r="O54" s="119">
        <v>0.8290055277772802</v>
      </c>
      <c r="P54" s="119">
        <v>0.92848619111055397</v>
      </c>
      <c r="Q54" s="119">
        <v>1.0399045340438204</v>
      </c>
      <c r="R54" s="119">
        <v>1.164693078129079</v>
      </c>
      <c r="S54" s="119">
        <v>1.3044562475045687</v>
      </c>
      <c r="T54" s="119">
        <v>1.4609909972051172</v>
      </c>
      <c r="U54" s="120">
        <v>10.135915973914422</v>
      </c>
      <c r="V54" s="119">
        <v>1.636309916869731</v>
      </c>
      <c r="W54" s="119">
        <v>1.832667106894099</v>
      </c>
      <c r="X54" s="119">
        <v>2.0525871597213912</v>
      </c>
      <c r="Y54" s="119">
        <v>2.2988976188879584</v>
      </c>
      <c r="Z54" s="119">
        <v>2.5747653331545135</v>
      </c>
      <c r="AA54" s="119">
        <v>2.8837371731330554</v>
      </c>
      <c r="AB54" s="119">
        <v>3.1721108904463611</v>
      </c>
      <c r="AC54" s="119">
        <v>3.4893219794909975</v>
      </c>
      <c r="AD54" s="119">
        <v>3.8382541774400978</v>
      </c>
      <c r="AE54" s="119">
        <v>4.2220795951841072</v>
      </c>
      <c r="AF54" s="119">
        <v>4.6442875547025189</v>
      </c>
      <c r="AG54" s="119">
        <v>5.1087163101727713</v>
      </c>
      <c r="AH54" s="108">
        <v>37.753734816097612</v>
      </c>
      <c r="AI54" s="119">
        <v>6.7690491109789219</v>
      </c>
      <c r="AJ54" s="119">
        <v>7.1751920576376573</v>
      </c>
      <c r="AK54" s="119">
        <v>7.6057035810959182</v>
      </c>
      <c r="AL54" s="119">
        <v>8.0620457959616729</v>
      </c>
      <c r="AM54" s="119">
        <v>8.545768543719376</v>
      </c>
      <c r="AN54" s="119">
        <v>9.0585146563425365</v>
      </c>
      <c r="AO54" s="119">
        <v>9.6020255357230884</v>
      </c>
      <c r="AP54" s="119">
        <v>10.178147067866474</v>
      </c>
      <c r="AQ54" s="119">
        <v>10.788835891938463</v>
      </c>
      <c r="AR54" s="119">
        <v>11.436166045454771</v>
      </c>
      <c r="AS54" s="119">
        <v>12.122336008182057</v>
      </c>
      <c r="AT54" s="119">
        <v>12.84967616867298</v>
      </c>
      <c r="AU54" s="108">
        <v>114.19346046357391</v>
      </c>
      <c r="AV54" s="119">
        <v>14.700029536961891</v>
      </c>
      <c r="AW54" s="119">
        <v>15.288030718440369</v>
      </c>
      <c r="AX54" s="119">
        <v>15.899551947177985</v>
      </c>
      <c r="AY54" s="119">
        <v>16.535534025065107</v>
      </c>
      <c r="AZ54" s="119">
        <v>17.19695538606771</v>
      </c>
      <c r="BA54" s="119">
        <v>17.884833601510419</v>
      </c>
      <c r="BB54" s="119">
        <v>18.600226945570839</v>
      </c>
      <c r="BC54" s="119">
        <v>19.34423602339367</v>
      </c>
      <c r="BD54" s="119">
        <v>20.118005464329418</v>
      </c>
      <c r="BE54" s="119">
        <v>20.922725682902598</v>
      </c>
      <c r="BF54" s="119">
        <v>21.759634710218702</v>
      </c>
      <c r="BG54" s="119">
        <v>22.630020098627451</v>
      </c>
      <c r="BH54" s="108">
        <v>220.8797841402662</v>
      </c>
      <c r="BI54" s="119">
        <v>25.427913492639568</v>
      </c>
      <c r="BJ54" s="119">
        <v>25.427913492639568</v>
      </c>
      <c r="BK54" s="119">
        <v>26.190750897418759</v>
      </c>
      <c r="BL54" s="119">
        <v>26.190750897418759</v>
      </c>
      <c r="BM54" s="119">
        <v>26.976473424341325</v>
      </c>
      <c r="BN54" s="119">
        <v>26.976473424341325</v>
      </c>
      <c r="BO54" s="119">
        <v>27.785767627071564</v>
      </c>
      <c r="BP54" s="119">
        <v>27.785767627071564</v>
      </c>
      <c r="BQ54" s="119">
        <v>28.619340655883711</v>
      </c>
      <c r="BR54" s="119">
        <v>28.619340655883711</v>
      </c>
      <c r="BS54" s="119">
        <v>29.477920875560223</v>
      </c>
      <c r="BT54" s="119">
        <v>29.477920875560223</v>
      </c>
      <c r="BU54" s="108">
        <v>328.95633394583035</v>
      </c>
      <c r="BV54" s="121"/>
      <c r="BW54" s="121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</row>
    <row r="55" spans="1:93" s="102" customFormat="1" ht="15.95" customHeight="1" x14ac:dyDescent="0.25">
      <c r="B55" s="415" t="s">
        <v>339</v>
      </c>
      <c r="C55" s="118">
        <v>0.08</v>
      </c>
      <c r="D55" s="418">
        <v>5.5E-2</v>
      </c>
      <c r="E55" s="418">
        <v>0.05</v>
      </c>
      <c r="F55" s="418">
        <v>0.05</v>
      </c>
      <c r="G55" s="418">
        <v>0.05</v>
      </c>
      <c r="H55" s="106" t="s">
        <v>273</v>
      </c>
      <c r="I55" s="119">
        <v>1.68</v>
      </c>
      <c r="J55" s="119">
        <v>1.8816000000000004</v>
      </c>
      <c r="K55" s="119">
        <v>2.1073920000000004</v>
      </c>
      <c r="L55" s="119">
        <v>2.3602790400000004</v>
      </c>
      <c r="M55" s="119">
        <v>2.6435125248000011</v>
      </c>
      <c r="N55" s="119">
        <v>2.960734027776001</v>
      </c>
      <c r="O55" s="119">
        <v>3.3160221111091208</v>
      </c>
      <c r="P55" s="119">
        <v>3.7139447644422159</v>
      </c>
      <c r="Q55" s="119">
        <v>4.1596181361752818</v>
      </c>
      <c r="R55" s="119">
        <v>4.6587723125163158</v>
      </c>
      <c r="S55" s="119">
        <v>5.2178249900182747</v>
      </c>
      <c r="T55" s="119">
        <v>5.8439639888204686</v>
      </c>
      <c r="U55" s="120">
        <v>40.543663895657687</v>
      </c>
      <c r="V55" s="119">
        <v>5.9998030285223471</v>
      </c>
      <c r="W55" s="119">
        <v>6.7197793919450293</v>
      </c>
      <c r="X55" s="119">
        <v>7.5261529189784344</v>
      </c>
      <c r="Y55" s="119">
        <v>8.429291269255847</v>
      </c>
      <c r="Z55" s="119">
        <v>9.4408062215665502</v>
      </c>
      <c r="AA55" s="119">
        <v>10.573702968154537</v>
      </c>
      <c r="AB55" s="119">
        <v>11.631073264969991</v>
      </c>
      <c r="AC55" s="119">
        <v>12.794180591466992</v>
      </c>
      <c r="AD55" s="119">
        <v>14.073598650613691</v>
      </c>
      <c r="AE55" s="119">
        <v>15.480958515675061</v>
      </c>
      <c r="AF55" s="119">
        <v>17.029054367242569</v>
      </c>
      <c r="AG55" s="119">
        <v>18.731959803966827</v>
      </c>
      <c r="AH55" s="108">
        <v>138.43036099235786</v>
      </c>
      <c r="AI55" s="119">
        <v>22.563497036596409</v>
      </c>
      <c r="AJ55" s="119">
        <v>23.917306858792195</v>
      </c>
      <c r="AK55" s="119">
        <v>25.352345270319731</v>
      </c>
      <c r="AL55" s="119">
        <v>26.873485986538913</v>
      </c>
      <c r="AM55" s="119">
        <v>28.485895145731252</v>
      </c>
      <c r="AN55" s="119">
        <v>30.195048854475125</v>
      </c>
      <c r="AO55" s="119">
        <v>32.006751785743631</v>
      </c>
      <c r="AP55" s="119">
        <v>33.927156892888256</v>
      </c>
      <c r="AQ55" s="119">
        <v>35.962786306461545</v>
      </c>
      <c r="AR55" s="119">
        <v>38.120553484849239</v>
      </c>
      <c r="AS55" s="119">
        <v>40.407786693940196</v>
      </c>
      <c r="AT55" s="119">
        <v>42.832253895576606</v>
      </c>
      <c r="AU55" s="108">
        <v>380.64486821191309</v>
      </c>
      <c r="AV55" s="119">
        <v>49.000098456539639</v>
      </c>
      <c r="AW55" s="119">
        <v>50.960102394801233</v>
      </c>
      <c r="AX55" s="119">
        <v>52.998506490593286</v>
      </c>
      <c r="AY55" s="119">
        <v>55.118446750217032</v>
      </c>
      <c r="AZ55" s="119">
        <v>57.323184620225703</v>
      </c>
      <c r="BA55" s="119">
        <v>59.616112005034736</v>
      </c>
      <c r="BB55" s="119">
        <v>62.000756485236131</v>
      </c>
      <c r="BC55" s="119">
        <v>64.48078674464557</v>
      </c>
      <c r="BD55" s="119">
        <v>67.060018214431395</v>
      </c>
      <c r="BE55" s="119">
        <v>69.742418943008659</v>
      </c>
      <c r="BF55" s="119">
        <v>72.532115700729022</v>
      </c>
      <c r="BG55" s="119">
        <v>75.433400328758168</v>
      </c>
      <c r="BH55" s="108">
        <v>736.2659471342206</v>
      </c>
      <c r="BI55" s="119">
        <v>84.759711642131904</v>
      </c>
      <c r="BJ55" s="119">
        <v>84.759711642131904</v>
      </c>
      <c r="BK55" s="119">
        <v>87.302502991395869</v>
      </c>
      <c r="BL55" s="119">
        <v>87.302502991395869</v>
      </c>
      <c r="BM55" s="119">
        <v>89.921578081137753</v>
      </c>
      <c r="BN55" s="119">
        <v>89.921578081137753</v>
      </c>
      <c r="BO55" s="119">
        <v>92.619225423571891</v>
      </c>
      <c r="BP55" s="119">
        <v>92.619225423571891</v>
      </c>
      <c r="BQ55" s="119">
        <v>95.397802186279051</v>
      </c>
      <c r="BR55" s="119">
        <v>95.397802186279051</v>
      </c>
      <c r="BS55" s="119">
        <v>98.259736251867423</v>
      </c>
      <c r="BT55" s="119">
        <v>98.259736251867423</v>
      </c>
      <c r="BU55" s="108">
        <v>1096.5211131527678</v>
      </c>
      <c r="BV55" s="121"/>
      <c r="BW55" s="121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</row>
    <row r="56" spans="1:93" s="102" customFormat="1" ht="15.95" customHeight="1" x14ac:dyDescent="0.25">
      <c r="B56" s="415" t="s">
        <v>340</v>
      </c>
      <c r="C56" s="118">
        <v>0.24</v>
      </c>
      <c r="D56" s="118">
        <v>0.17</v>
      </c>
      <c r="E56" s="118">
        <v>0.14000000000000001</v>
      </c>
      <c r="F56" s="118">
        <v>0.14000000000000001</v>
      </c>
      <c r="G56" s="118">
        <v>0.14000000000000001</v>
      </c>
      <c r="H56" s="106" t="s">
        <v>273</v>
      </c>
      <c r="I56" s="119">
        <v>5.04</v>
      </c>
      <c r="J56" s="119">
        <v>5.6448000000000009</v>
      </c>
      <c r="K56" s="119">
        <v>6.3221760000000007</v>
      </c>
      <c r="L56" s="119">
        <v>7.0808371200000009</v>
      </c>
      <c r="M56" s="119">
        <v>7.9305375744000024</v>
      </c>
      <c r="N56" s="119">
        <v>8.8822020833280035</v>
      </c>
      <c r="O56" s="119">
        <v>9.9480663333273629</v>
      </c>
      <c r="P56" s="119">
        <v>11.141834293326648</v>
      </c>
      <c r="Q56" s="119">
        <v>12.478854408525846</v>
      </c>
      <c r="R56" s="119">
        <v>13.976316937548948</v>
      </c>
      <c r="S56" s="119">
        <v>15.653474970054823</v>
      </c>
      <c r="T56" s="119">
        <v>17.531891966461405</v>
      </c>
      <c r="U56" s="120">
        <v>121.63099168697302</v>
      </c>
      <c r="V56" s="119">
        <v>18.544845724523618</v>
      </c>
      <c r="W56" s="119">
        <v>20.770227211466455</v>
      </c>
      <c r="X56" s="119">
        <v>23.262654476842435</v>
      </c>
      <c r="Y56" s="119">
        <v>26.054173014063529</v>
      </c>
      <c r="Z56" s="119">
        <v>29.180673775751156</v>
      </c>
      <c r="AA56" s="119">
        <v>32.682354628841303</v>
      </c>
      <c r="AB56" s="119">
        <v>35.950590091725431</v>
      </c>
      <c r="AC56" s="119">
        <v>39.545649100897975</v>
      </c>
      <c r="AD56" s="119">
        <v>43.500214010987776</v>
      </c>
      <c r="AE56" s="119">
        <v>47.850235412086555</v>
      </c>
      <c r="AF56" s="119">
        <v>52.635258953295221</v>
      </c>
      <c r="AG56" s="119">
        <v>57.89878484862475</v>
      </c>
      <c r="AH56" s="108">
        <v>427.87566124910614</v>
      </c>
      <c r="AI56" s="119">
        <v>63.177791702469946</v>
      </c>
      <c r="AJ56" s="119">
        <v>66.968459204618142</v>
      </c>
      <c r="AK56" s="119">
        <v>70.986566756895243</v>
      </c>
      <c r="AL56" s="119">
        <v>75.245760762308961</v>
      </c>
      <c r="AM56" s="119">
        <v>79.760506408047505</v>
      </c>
      <c r="AN56" s="119">
        <v>84.546136792530348</v>
      </c>
      <c r="AO56" s="119">
        <v>89.618905000082179</v>
      </c>
      <c r="AP56" s="119">
        <v>94.996039300087119</v>
      </c>
      <c r="AQ56" s="119">
        <v>100.69580165809234</v>
      </c>
      <c r="AR56" s="119">
        <v>106.73754975757788</v>
      </c>
      <c r="AS56" s="119">
        <v>113.14180274303256</v>
      </c>
      <c r="AT56" s="119">
        <v>119.93031090761451</v>
      </c>
      <c r="AU56" s="108">
        <v>1065.8056309933568</v>
      </c>
      <c r="AV56" s="119">
        <v>137.20027567831099</v>
      </c>
      <c r="AW56" s="119">
        <v>142.68828670544346</v>
      </c>
      <c r="AX56" s="119">
        <v>148.39581817366121</v>
      </c>
      <c r="AY56" s="119">
        <v>154.33165090060768</v>
      </c>
      <c r="AZ56" s="119">
        <v>160.50491693663196</v>
      </c>
      <c r="BA56" s="119">
        <v>166.92511361409726</v>
      </c>
      <c r="BB56" s="119">
        <v>173.60211815866117</v>
      </c>
      <c r="BC56" s="119">
        <v>180.5462028850076</v>
      </c>
      <c r="BD56" s="119">
        <v>187.76805100040792</v>
      </c>
      <c r="BE56" s="119">
        <v>195.27877304042426</v>
      </c>
      <c r="BF56" s="119">
        <v>203.08992396204127</v>
      </c>
      <c r="BG56" s="119">
        <v>211.21352092052291</v>
      </c>
      <c r="BH56" s="108">
        <v>2061.5446519758179</v>
      </c>
      <c r="BI56" s="119">
        <v>237.32719259796934</v>
      </c>
      <c r="BJ56" s="119">
        <v>237.32719259796934</v>
      </c>
      <c r="BK56" s="119">
        <v>244.44700837590844</v>
      </c>
      <c r="BL56" s="119">
        <v>244.44700837590844</v>
      </c>
      <c r="BM56" s="119">
        <v>251.78041862718572</v>
      </c>
      <c r="BN56" s="119">
        <v>251.78041862718572</v>
      </c>
      <c r="BO56" s="119">
        <v>259.33383118600131</v>
      </c>
      <c r="BP56" s="119">
        <v>259.33383118600131</v>
      </c>
      <c r="BQ56" s="119">
        <v>267.11384612158133</v>
      </c>
      <c r="BR56" s="119">
        <v>267.11384612158133</v>
      </c>
      <c r="BS56" s="119">
        <v>275.12726150522877</v>
      </c>
      <c r="BT56" s="119">
        <v>275.12726150522877</v>
      </c>
      <c r="BU56" s="108">
        <v>3070.2591168277504</v>
      </c>
      <c r="BV56" s="121"/>
      <c r="BW56" s="121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</row>
    <row r="57" spans="1:93" s="102" customFormat="1" ht="15.95" customHeight="1" x14ac:dyDescent="0.25">
      <c r="B57" s="415" t="s">
        <v>339</v>
      </c>
      <c r="C57" s="118"/>
      <c r="D57" s="118">
        <v>0.02</v>
      </c>
      <c r="E57" s="418">
        <v>2.5000000000000001E-2</v>
      </c>
      <c r="F57" s="418">
        <v>2.5000000000000001E-2</v>
      </c>
      <c r="G57" s="418">
        <v>2.5000000000000001E-2</v>
      </c>
      <c r="H57" s="106" t="s">
        <v>273</v>
      </c>
      <c r="I57" s="119">
        <v>0</v>
      </c>
      <c r="J57" s="119">
        <v>0</v>
      </c>
      <c r="K57" s="119">
        <v>0</v>
      </c>
      <c r="L57" s="119">
        <v>0</v>
      </c>
      <c r="M57" s="119">
        <v>0</v>
      </c>
      <c r="N57" s="119">
        <v>0</v>
      </c>
      <c r="O57" s="119">
        <v>0</v>
      </c>
      <c r="P57" s="119">
        <v>0</v>
      </c>
      <c r="Q57" s="119">
        <v>0</v>
      </c>
      <c r="R57" s="119">
        <v>0</v>
      </c>
      <c r="S57" s="119">
        <v>0</v>
      </c>
      <c r="T57" s="119">
        <v>0</v>
      </c>
      <c r="U57" s="120">
        <v>0</v>
      </c>
      <c r="V57" s="119">
        <v>2.1817465558263081</v>
      </c>
      <c r="W57" s="119">
        <v>2.4435561425254653</v>
      </c>
      <c r="X57" s="119">
        <v>2.7367828796285214</v>
      </c>
      <c r="Y57" s="119">
        <v>3.0651968251839445</v>
      </c>
      <c r="Z57" s="119">
        <v>3.4330204442060182</v>
      </c>
      <c r="AA57" s="119">
        <v>3.8449828975107407</v>
      </c>
      <c r="AB57" s="119">
        <v>4.2294811872618157</v>
      </c>
      <c r="AC57" s="119">
        <v>4.6524293059879973</v>
      </c>
      <c r="AD57" s="119">
        <v>5.117672236586797</v>
      </c>
      <c r="AE57" s="119">
        <v>5.6294394602454769</v>
      </c>
      <c r="AF57" s="119">
        <v>6.192383406270026</v>
      </c>
      <c r="AG57" s="119">
        <v>6.8116217468970284</v>
      </c>
      <c r="AH57" s="108">
        <v>50.338313088130135</v>
      </c>
      <c r="AI57" s="119">
        <v>11.281748518298205</v>
      </c>
      <c r="AJ57" s="119">
        <v>11.958653429396097</v>
      </c>
      <c r="AK57" s="119">
        <v>12.676172635159865</v>
      </c>
      <c r="AL57" s="119">
        <v>13.436742993269457</v>
      </c>
      <c r="AM57" s="119">
        <v>14.242947572865626</v>
      </c>
      <c r="AN57" s="119">
        <v>15.097524427237563</v>
      </c>
      <c r="AO57" s="119">
        <v>16.003375892871816</v>
      </c>
      <c r="AP57" s="119">
        <v>16.963578446444128</v>
      </c>
      <c r="AQ57" s="119">
        <v>17.981393153230773</v>
      </c>
      <c r="AR57" s="119">
        <v>19.06027674242462</v>
      </c>
      <c r="AS57" s="119">
        <v>20.203893346970098</v>
      </c>
      <c r="AT57" s="119">
        <v>21.416126947788303</v>
      </c>
      <c r="AU57" s="108">
        <v>190.32243410595655</v>
      </c>
      <c r="AV57" s="119">
        <v>24.50004922826982</v>
      </c>
      <c r="AW57" s="119">
        <v>25.480051197400616</v>
      </c>
      <c r="AX57" s="119">
        <v>26.499253245296643</v>
      </c>
      <c r="AY57" s="119">
        <v>27.559223375108516</v>
      </c>
      <c r="AZ57" s="119">
        <v>28.661592310112852</v>
      </c>
      <c r="BA57" s="119">
        <v>29.808056002517368</v>
      </c>
      <c r="BB57" s="119">
        <v>31.000378242618066</v>
      </c>
      <c r="BC57" s="119">
        <v>32.240393372322785</v>
      </c>
      <c r="BD57" s="119">
        <v>33.530009107215697</v>
      </c>
      <c r="BE57" s="119">
        <v>34.871209471504329</v>
      </c>
      <c r="BF57" s="119">
        <v>36.266057850364511</v>
      </c>
      <c r="BG57" s="119">
        <v>37.716700164379084</v>
      </c>
      <c r="BH57" s="108">
        <v>368.1329735671103</v>
      </c>
      <c r="BI57" s="119">
        <v>42.379855821065952</v>
      </c>
      <c r="BJ57" s="119">
        <v>42.379855821065952</v>
      </c>
      <c r="BK57" s="119">
        <v>43.651251495697935</v>
      </c>
      <c r="BL57" s="119">
        <v>43.651251495697935</v>
      </c>
      <c r="BM57" s="119">
        <v>44.960789040568876</v>
      </c>
      <c r="BN57" s="119">
        <v>44.960789040568876</v>
      </c>
      <c r="BO57" s="119">
        <v>46.309612711785945</v>
      </c>
      <c r="BP57" s="119">
        <v>46.309612711785945</v>
      </c>
      <c r="BQ57" s="119">
        <v>47.698901093139526</v>
      </c>
      <c r="BR57" s="119">
        <v>47.698901093139526</v>
      </c>
      <c r="BS57" s="119">
        <v>49.129868125933712</v>
      </c>
      <c r="BT57" s="119">
        <v>49.129868125933712</v>
      </c>
      <c r="BU57" s="108">
        <v>548.26055657638392</v>
      </c>
      <c r="BV57" s="121"/>
      <c r="BW57" s="121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</row>
    <row r="58" spans="1:93" s="102" customFormat="1" ht="15.95" customHeight="1" x14ac:dyDescent="0.25">
      <c r="B58" s="415" t="s">
        <v>340</v>
      </c>
      <c r="C58" s="118"/>
      <c r="D58" s="118">
        <v>0.04</v>
      </c>
      <c r="E58" s="118">
        <v>0.06</v>
      </c>
      <c r="F58" s="118">
        <v>0.06</v>
      </c>
      <c r="G58" s="118">
        <v>0.06</v>
      </c>
      <c r="H58" s="106" t="s">
        <v>273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119">
        <v>0</v>
      </c>
      <c r="O58" s="119">
        <v>0</v>
      </c>
      <c r="P58" s="119">
        <v>0</v>
      </c>
      <c r="Q58" s="119">
        <v>0</v>
      </c>
      <c r="R58" s="119">
        <v>0</v>
      </c>
      <c r="S58" s="119">
        <v>0</v>
      </c>
      <c r="T58" s="119">
        <v>0</v>
      </c>
      <c r="U58" s="120">
        <v>0</v>
      </c>
      <c r="V58" s="119">
        <v>4.3634931116526161</v>
      </c>
      <c r="W58" s="119">
        <v>4.8871122850509305</v>
      </c>
      <c r="X58" s="119">
        <v>5.4735657592570428</v>
      </c>
      <c r="Y58" s="119">
        <v>6.1303936503678891</v>
      </c>
      <c r="Z58" s="119">
        <v>6.8660408884120363</v>
      </c>
      <c r="AA58" s="119">
        <v>7.6899657950214815</v>
      </c>
      <c r="AB58" s="119">
        <v>8.4589623745236313</v>
      </c>
      <c r="AC58" s="119">
        <v>9.3048586119759946</v>
      </c>
      <c r="AD58" s="119">
        <v>10.235344473173594</v>
      </c>
      <c r="AE58" s="119">
        <v>11.258878920490954</v>
      </c>
      <c r="AF58" s="119">
        <v>12.384766812540052</v>
      </c>
      <c r="AG58" s="119">
        <v>13.623243493794057</v>
      </c>
      <c r="AH58" s="108">
        <v>100.67662617626027</v>
      </c>
      <c r="AI58" s="119">
        <v>27.076196443915688</v>
      </c>
      <c r="AJ58" s="119">
        <v>28.700768230550629</v>
      </c>
      <c r="AK58" s="119">
        <v>30.422814324383673</v>
      </c>
      <c r="AL58" s="119">
        <v>32.248183183846692</v>
      </c>
      <c r="AM58" s="119">
        <v>34.183074174877504</v>
      </c>
      <c r="AN58" s="119">
        <v>36.234058625370146</v>
      </c>
      <c r="AO58" s="119">
        <v>38.408102142892353</v>
      </c>
      <c r="AP58" s="119">
        <v>40.712588271465897</v>
      </c>
      <c r="AQ58" s="119">
        <v>43.155343567753853</v>
      </c>
      <c r="AR58" s="119">
        <v>45.744664181819083</v>
      </c>
      <c r="AS58" s="119">
        <v>48.489344032728226</v>
      </c>
      <c r="AT58" s="119">
        <v>51.398704674691921</v>
      </c>
      <c r="AU58" s="108">
        <v>456.77384185429565</v>
      </c>
      <c r="AV58" s="119">
        <v>58.800118147847563</v>
      </c>
      <c r="AW58" s="119">
        <v>61.152122873761478</v>
      </c>
      <c r="AX58" s="119">
        <v>63.598207788711939</v>
      </c>
      <c r="AY58" s="119">
        <v>66.14213610026043</v>
      </c>
      <c r="AZ58" s="119">
        <v>68.787821544270841</v>
      </c>
      <c r="BA58" s="119">
        <v>71.539334406041675</v>
      </c>
      <c r="BB58" s="119">
        <v>74.400907782283355</v>
      </c>
      <c r="BC58" s="119">
        <v>77.376944093574679</v>
      </c>
      <c r="BD58" s="119">
        <v>80.472021857317671</v>
      </c>
      <c r="BE58" s="119">
        <v>83.690902731610393</v>
      </c>
      <c r="BF58" s="119">
        <v>87.038538840874807</v>
      </c>
      <c r="BG58" s="119">
        <v>90.520080394509804</v>
      </c>
      <c r="BH58" s="108">
        <v>883.51913656106478</v>
      </c>
      <c r="BI58" s="119">
        <v>101.71165397055827</v>
      </c>
      <c r="BJ58" s="119">
        <v>101.71165397055827</v>
      </c>
      <c r="BK58" s="119">
        <v>104.76300358967504</v>
      </c>
      <c r="BL58" s="119">
        <v>104.76300358967504</v>
      </c>
      <c r="BM58" s="119">
        <v>107.9058936973653</v>
      </c>
      <c r="BN58" s="119">
        <v>107.9058936973653</v>
      </c>
      <c r="BO58" s="119">
        <v>111.14307050828626</v>
      </c>
      <c r="BP58" s="119">
        <v>111.14307050828626</v>
      </c>
      <c r="BQ58" s="119">
        <v>114.47736262353484</v>
      </c>
      <c r="BR58" s="119">
        <v>114.47736262353484</v>
      </c>
      <c r="BS58" s="119">
        <v>117.91168350224089</v>
      </c>
      <c r="BT58" s="119">
        <v>117.91168350224089</v>
      </c>
      <c r="BU58" s="108">
        <v>1315.8253357833214</v>
      </c>
      <c r="BW58" s="121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</row>
    <row r="59" spans="1:93" s="102" customFormat="1" ht="15.95" customHeight="1" x14ac:dyDescent="0.25">
      <c r="B59" s="415" t="s">
        <v>341</v>
      </c>
      <c r="C59" s="118"/>
      <c r="D59" s="118">
        <v>0.1</v>
      </c>
      <c r="E59" s="118">
        <v>0.12</v>
      </c>
      <c r="F59" s="118">
        <v>0.12</v>
      </c>
      <c r="G59" s="118">
        <v>0.12</v>
      </c>
      <c r="H59" s="106" t="s">
        <v>273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19">
        <v>0</v>
      </c>
      <c r="R59" s="119">
        <v>0</v>
      </c>
      <c r="S59" s="119">
        <v>0</v>
      </c>
      <c r="T59" s="119">
        <v>0</v>
      </c>
      <c r="U59" s="120">
        <v>0</v>
      </c>
      <c r="V59" s="119">
        <v>10.90873277913154</v>
      </c>
      <c r="W59" s="119">
        <v>12.217780712627327</v>
      </c>
      <c r="X59" s="119">
        <v>13.683914398142608</v>
      </c>
      <c r="Y59" s="119">
        <v>15.325984125919724</v>
      </c>
      <c r="Z59" s="119">
        <v>17.165102221030093</v>
      </c>
      <c r="AA59" s="119">
        <v>19.224914487553704</v>
      </c>
      <c r="AB59" s="119">
        <v>21.147405936309077</v>
      </c>
      <c r="AC59" s="119">
        <v>23.262146529939987</v>
      </c>
      <c r="AD59" s="119">
        <v>25.588361182933987</v>
      </c>
      <c r="AE59" s="119">
        <v>28.147197301227386</v>
      </c>
      <c r="AF59" s="119">
        <v>30.961917031350129</v>
      </c>
      <c r="AG59" s="119">
        <v>34.058108734485145</v>
      </c>
      <c r="AH59" s="108">
        <v>251.69156544065072</v>
      </c>
      <c r="AI59" s="119">
        <v>54.152392887831375</v>
      </c>
      <c r="AJ59" s="119">
        <v>57.401536461101259</v>
      </c>
      <c r="AK59" s="119">
        <v>60.845628648767345</v>
      </c>
      <c r="AL59" s="119">
        <v>64.496366367693383</v>
      </c>
      <c r="AM59" s="119">
        <v>68.366148349755008</v>
      </c>
      <c r="AN59" s="119">
        <v>72.468117250740292</v>
      </c>
      <c r="AO59" s="119">
        <v>76.816204285784707</v>
      </c>
      <c r="AP59" s="119">
        <v>81.425176542931794</v>
      </c>
      <c r="AQ59" s="119">
        <v>86.310687135507706</v>
      </c>
      <c r="AR59" s="119">
        <v>91.489328363638165</v>
      </c>
      <c r="AS59" s="119">
        <v>96.978688065456453</v>
      </c>
      <c r="AT59" s="119">
        <v>102.79740934938384</v>
      </c>
      <c r="AU59" s="108">
        <v>913.54768370859131</v>
      </c>
      <c r="AV59" s="119">
        <v>117.60023629569513</v>
      </c>
      <c r="AW59" s="119">
        <v>122.30424574752296</v>
      </c>
      <c r="AX59" s="119">
        <v>127.19641557742388</v>
      </c>
      <c r="AY59" s="119">
        <v>132.28427220052086</v>
      </c>
      <c r="AZ59" s="119">
        <v>137.57564308854168</v>
      </c>
      <c r="BA59" s="119">
        <v>143.07866881208335</v>
      </c>
      <c r="BB59" s="119">
        <v>148.80181556456671</v>
      </c>
      <c r="BC59" s="119">
        <v>154.75388818714936</v>
      </c>
      <c r="BD59" s="119">
        <v>160.94404371463534</v>
      </c>
      <c r="BE59" s="119">
        <v>167.38180546322079</v>
      </c>
      <c r="BF59" s="119">
        <v>174.07707768174961</v>
      </c>
      <c r="BG59" s="119">
        <v>181.04016078901961</v>
      </c>
      <c r="BH59" s="108">
        <v>1767.0382731221296</v>
      </c>
      <c r="BI59" s="119">
        <v>203.42330794111655</v>
      </c>
      <c r="BJ59" s="119">
        <v>203.42330794111655</v>
      </c>
      <c r="BK59" s="119">
        <v>209.52600717935007</v>
      </c>
      <c r="BL59" s="119">
        <v>209.52600717935007</v>
      </c>
      <c r="BM59" s="119">
        <v>215.8117873947306</v>
      </c>
      <c r="BN59" s="119">
        <v>215.8117873947306</v>
      </c>
      <c r="BO59" s="119">
        <v>222.28614101657251</v>
      </c>
      <c r="BP59" s="119">
        <v>222.28614101657251</v>
      </c>
      <c r="BQ59" s="119">
        <v>228.95472524706969</v>
      </c>
      <c r="BR59" s="119">
        <v>228.95472524706969</v>
      </c>
      <c r="BS59" s="119">
        <v>235.82336700448178</v>
      </c>
      <c r="BT59" s="119">
        <v>235.82336700448178</v>
      </c>
      <c r="BU59" s="108">
        <v>2631.6506715666428</v>
      </c>
      <c r="BW59" s="121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</row>
    <row r="60" spans="1:93" s="102" customFormat="1" ht="15.95" customHeight="1" x14ac:dyDescent="0.25">
      <c r="B60" s="415" t="s">
        <v>339</v>
      </c>
      <c r="C60" s="118"/>
      <c r="D60" s="418">
        <v>1.4999999999999999E-2</v>
      </c>
      <c r="E60" s="118">
        <v>0.02</v>
      </c>
      <c r="F60" s="118">
        <v>0.02</v>
      </c>
      <c r="G60" s="118">
        <v>0.02</v>
      </c>
      <c r="H60" s="106" t="s">
        <v>273</v>
      </c>
      <c r="I60" s="119">
        <v>0</v>
      </c>
      <c r="J60" s="119">
        <v>0</v>
      </c>
      <c r="K60" s="119">
        <v>0</v>
      </c>
      <c r="L60" s="119">
        <v>0</v>
      </c>
      <c r="M60" s="119">
        <v>0</v>
      </c>
      <c r="N60" s="119">
        <v>0</v>
      </c>
      <c r="O60" s="119">
        <v>0</v>
      </c>
      <c r="P60" s="119">
        <v>0</v>
      </c>
      <c r="Q60" s="119">
        <v>0</v>
      </c>
      <c r="R60" s="119">
        <v>0</v>
      </c>
      <c r="S60" s="119">
        <v>0</v>
      </c>
      <c r="T60" s="119">
        <v>0</v>
      </c>
      <c r="U60" s="120">
        <v>0</v>
      </c>
      <c r="V60" s="119">
        <v>1.636309916869731</v>
      </c>
      <c r="W60" s="119">
        <v>1.832667106894099</v>
      </c>
      <c r="X60" s="119">
        <v>2.0525871597213912</v>
      </c>
      <c r="Y60" s="119">
        <v>2.2988976188879584</v>
      </c>
      <c r="Z60" s="119">
        <v>2.5747653331545135</v>
      </c>
      <c r="AA60" s="119">
        <v>2.8837371731330554</v>
      </c>
      <c r="AB60" s="119">
        <v>3.1721108904463611</v>
      </c>
      <c r="AC60" s="119">
        <v>3.4893219794909975</v>
      </c>
      <c r="AD60" s="119">
        <v>3.8382541774400978</v>
      </c>
      <c r="AE60" s="119">
        <v>4.2220795951841072</v>
      </c>
      <c r="AF60" s="119">
        <v>4.6442875547025189</v>
      </c>
      <c r="AG60" s="119">
        <v>5.1087163101727713</v>
      </c>
      <c r="AH60" s="108">
        <v>37.753734816097612</v>
      </c>
      <c r="AI60" s="119">
        <v>9.0253988146385637</v>
      </c>
      <c r="AJ60" s="119">
        <v>9.5669227435168782</v>
      </c>
      <c r="AK60" s="119">
        <v>10.140938108127891</v>
      </c>
      <c r="AL60" s="119">
        <v>10.749394394615566</v>
      </c>
      <c r="AM60" s="119">
        <v>11.3943580582925</v>
      </c>
      <c r="AN60" s="119">
        <v>12.07801954179005</v>
      </c>
      <c r="AO60" s="119">
        <v>12.802700714297453</v>
      </c>
      <c r="AP60" s="119">
        <v>13.5708627571553</v>
      </c>
      <c r="AQ60" s="119">
        <v>14.385114522584617</v>
      </c>
      <c r="AR60" s="119">
        <v>15.248221393939696</v>
      </c>
      <c r="AS60" s="119">
        <v>16.163114677576079</v>
      </c>
      <c r="AT60" s="119">
        <v>17.132901558230643</v>
      </c>
      <c r="AU60" s="108">
        <v>152.25794728476524</v>
      </c>
      <c r="AV60" s="119">
        <v>19.600039382615854</v>
      </c>
      <c r="AW60" s="119">
        <v>20.384040957920494</v>
      </c>
      <c r="AX60" s="119">
        <v>21.199402596237316</v>
      </c>
      <c r="AY60" s="119">
        <v>22.04737870008681</v>
      </c>
      <c r="AZ60" s="119">
        <v>22.929273848090279</v>
      </c>
      <c r="BA60" s="119">
        <v>23.846444802013895</v>
      </c>
      <c r="BB60" s="119">
        <v>24.80030259409445</v>
      </c>
      <c r="BC60" s="119">
        <v>25.792314697858227</v>
      </c>
      <c r="BD60" s="119">
        <v>26.824007285772559</v>
      </c>
      <c r="BE60" s="119">
        <v>27.896967577203466</v>
      </c>
      <c r="BF60" s="119">
        <v>29.012846280291605</v>
      </c>
      <c r="BG60" s="119">
        <v>30.173360131503269</v>
      </c>
      <c r="BH60" s="108">
        <v>294.50637885368826</v>
      </c>
      <c r="BI60" s="119">
        <v>33.90388465685276</v>
      </c>
      <c r="BJ60" s="119">
        <v>33.90388465685276</v>
      </c>
      <c r="BK60" s="119">
        <v>34.921001196558343</v>
      </c>
      <c r="BL60" s="119">
        <v>34.921001196558343</v>
      </c>
      <c r="BM60" s="119">
        <v>35.968631232455103</v>
      </c>
      <c r="BN60" s="119">
        <v>35.968631232455103</v>
      </c>
      <c r="BO60" s="119">
        <v>37.047690169428755</v>
      </c>
      <c r="BP60" s="119">
        <v>37.047690169428755</v>
      </c>
      <c r="BQ60" s="119">
        <v>38.159120874511622</v>
      </c>
      <c r="BR60" s="119">
        <v>38.159120874511622</v>
      </c>
      <c r="BS60" s="119">
        <v>39.303894500746964</v>
      </c>
      <c r="BT60" s="119">
        <v>39.303894500746964</v>
      </c>
      <c r="BU60" s="108">
        <v>438.60844526110714</v>
      </c>
      <c r="BV60" s="121"/>
      <c r="BW60" s="121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</row>
    <row r="61" spans="1:93" s="102" customFormat="1" ht="15.95" customHeight="1" x14ac:dyDescent="0.25">
      <c r="B61" s="415" t="s">
        <v>342</v>
      </c>
      <c r="C61" s="118"/>
      <c r="D61" s="418">
        <v>3.5000000000000003E-2</v>
      </c>
      <c r="E61" s="118">
        <v>0.05</v>
      </c>
      <c r="F61" s="118">
        <v>0.05</v>
      </c>
      <c r="G61" s="118">
        <v>0.05</v>
      </c>
      <c r="H61" s="106" t="s">
        <v>273</v>
      </c>
      <c r="I61" s="119">
        <v>0</v>
      </c>
      <c r="J61" s="119">
        <v>0</v>
      </c>
      <c r="K61" s="119">
        <v>0</v>
      </c>
      <c r="L61" s="119">
        <v>0</v>
      </c>
      <c r="M61" s="119">
        <v>0</v>
      </c>
      <c r="N61" s="119">
        <v>0</v>
      </c>
      <c r="O61" s="119">
        <v>0</v>
      </c>
      <c r="P61" s="119">
        <v>0</v>
      </c>
      <c r="Q61" s="119">
        <v>0</v>
      </c>
      <c r="R61" s="119">
        <v>0</v>
      </c>
      <c r="S61" s="119">
        <v>0</v>
      </c>
      <c r="T61" s="119">
        <v>0</v>
      </c>
      <c r="U61" s="120">
        <v>0</v>
      </c>
      <c r="V61" s="119">
        <v>3.8180564726960395</v>
      </c>
      <c r="W61" s="119">
        <v>4.2762232494195649</v>
      </c>
      <c r="X61" s="119">
        <v>4.7893700393499135</v>
      </c>
      <c r="Y61" s="119">
        <v>5.3640944440719034</v>
      </c>
      <c r="Z61" s="119">
        <v>6.0077857773605325</v>
      </c>
      <c r="AA61" s="119">
        <v>6.7287200706437975</v>
      </c>
      <c r="AB61" s="119">
        <v>7.4015920777081776</v>
      </c>
      <c r="AC61" s="119">
        <v>8.1417512854789962</v>
      </c>
      <c r="AD61" s="119">
        <v>8.9559264140268962</v>
      </c>
      <c r="AE61" s="119">
        <v>9.8515190554295859</v>
      </c>
      <c r="AF61" s="119">
        <v>10.836670960972546</v>
      </c>
      <c r="AG61" s="119">
        <v>11.920338057069801</v>
      </c>
      <c r="AH61" s="108">
        <v>88.092047904227755</v>
      </c>
      <c r="AI61" s="119">
        <v>22.563497036596409</v>
      </c>
      <c r="AJ61" s="119">
        <v>23.917306858792195</v>
      </c>
      <c r="AK61" s="119">
        <v>25.352345270319731</v>
      </c>
      <c r="AL61" s="119">
        <v>26.873485986538913</v>
      </c>
      <c r="AM61" s="119">
        <v>28.485895145731252</v>
      </c>
      <c r="AN61" s="119">
        <v>30.195048854475125</v>
      </c>
      <c r="AO61" s="119">
        <v>32.006751785743631</v>
      </c>
      <c r="AP61" s="119">
        <v>33.927156892888256</v>
      </c>
      <c r="AQ61" s="119">
        <v>35.962786306461545</v>
      </c>
      <c r="AR61" s="119">
        <v>38.120553484849239</v>
      </c>
      <c r="AS61" s="119">
        <v>40.407786693940196</v>
      </c>
      <c r="AT61" s="119">
        <v>42.832253895576606</v>
      </c>
      <c r="AU61" s="108">
        <v>380.64486821191309</v>
      </c>
      <c r="AV61" s="119">
        <v>49.000098456539639</v>
      </c>
      <c r="AW61" s="119">
        <v>50.960102394801233</v>
      </c>
      <c r="AX61" s="119">
        <v>52.998506490593286</v>
      </c>
      <c r="AY61" s="119">
        <v>55.118446750217032</v>
      </c>
      <c r="AZ61" s="119">
        <v>57.323184620225703</v>
      </c>
      <c r="BA61" s="119">
        <v>59.616112005034736</v>
      </c>
      <c r="BB61" s="119">
        <v>62.000756485236131</v>
      </c>
      <c r="BC61" s="119">
        <v>64.48078674464557</v>
      </c>
      <c r="BD61" s="119">
        <v>67.060018214431395</v>
      </c>
      <c r="BE61" s="119">
        <v>69.742418943008659</v>
      </c>
      <c r="BF61" s="119">
        <v>72.532115700729022</v>
      </c>
      <c r="BG61" s="119">
        <v>75.433400328758168</v>
      </c>
      <c r="BH61" s="108">
        <v>736.2659471342206</v>
      </c>
      <c r="BI61" s="119">
        <v>84.759711642131904</v>
      </c>
      <c r="BJ61" s="119">
        <v>84.759711642131904</v>
      </c>
      <c r="BK61" s="119">
        <v>87.302502991395869</v>
      </c>
      <c r="BL61" s="119">
        <v>87.302502991395869</v>
      </c>
      <c r="BM61" s="119">
        <v>89.921578081137753</v>
      </c>
      <c r="BN61" s="119">
        <v>89.921578081137753</v>
      </c>
      <c r="BO61" s="119">
        <v>92.619225423571891</v>
      </c>
      <c r="BP61" s="119">
        <v>92.619225423571891</v>
      </c>
      <c r="BQ61" s="119">
        <v>95.397802186279051</v>
      </c>
      <c r="BR61" s="119">
        <v>95.397802186279051</v>
      </c>
      <c r="BS61" s="119">
        <v>98.259736251867423</v>
      </c>
      <c r="BT61" s="119">
        <v>98.259736251867423</v>
      </c>
      <c r="BU61" s="108">
        <v>1096.5211131527678</v>
      </c>
      <c r="BV61" s="121"/>
      <c r="BW61" s="121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</row>
    <row r="62" spans="1:93" s="102" customFormat="1" ht="15.95" customHeight="1" x14ac:dyDescent="0.25">
      <c r="B62" s="415" t="s">
        <v>341</v>
      </c>
      <c r="C62" s="118"/>
      <c r="D62" s="418">
        <v>8.5000000000000006E-2</v>
      </c>
      <c r="E62" s="118">
        <v>0.11</v>
      </c>
      <c r="F62" s="118">
        <v>0.11</v>
      </c>
      <c r="G62" s="118">
        <v>0.11</v>
      </c>
      <c r="H62" s="106" t="s">
        <v>273</v>
      </c>
      <c r="I62" s="119">
        <v>0</v>
      </c>
      <c r="J62" s="119">
        <v>0</v>
      </c>
      <c r="K62" s="119">
        <v>0</v>
      </c>
      <c r="L62" s="119">
        <v>0</v>
      </c>
      <c r="M62" s="119">
        <v>0</v>
      </c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v>0</v>
      </c>
      <c r="T62" s="119">
        <v>0</v>
      </c>
      <c r="U62" s="120">
        <v>0</v>
      </c>
      <c r="V62" s="119">
        <v>9.2724228622618092</v>
      </c>
      <c r="W62" s="119">
        <v>10.385113605733228</v>
      </c>
      <c r="X62" s="119">
        <v>11.631327238421218</v>
      </c>
      <c r="Y62" s="119">
        <v>13.027086507031765</v>
      </c>
      <c r="Z62" s="119">
        <v>14.590336887875578</v>
      </c>
      <c r="AA62" s="119">
        <v>16.341177314420651</v>
      </c>
      <c r="AB62" s="119">
        <v>17.975295045862715</v>
      </c>
      <c r="AC62" s="119">
        <v>19.772824550448988</v>
      </c>
      <c r="AD62" s="119">
        <v>21.750107005493888</v>
      </c>
      <c r="AE62" s="119">
        <v>23.925117706043277</v>
      </c>
      <c r="AF62" s="119">
        <v>26.31762947664761</v>
      </c>
      <c r="AG62" s="119">
        <v>28.949392424312375</v>
      </c>
      <c r="AH62" s="108">
        <v>213.93783062455307</v>
      </c>
      <c r="AI62" s="119">
        <v>49.639693480512101</v>
      </c>
      <c r="AJ62" s="119">
        <v>52.618075089342824</v>
      </c>
      <c r="AK62" s="119">
        <v>55.775159594703403</v>
      </c>
      <c r="AL62" s="119">
        <v>59.121669170385609</v>
      </c>
      <c r="AM62" s="119">
        <v>62.668969320608753</v>
      </c>
      <c r="AN62" s="119">
        <v>66.429107479845271</v>
      </c>
      <c r="AO62" s="119">
        <v>70.414853928635992</v>
      </c>
      <c r="AP62" s="119">
        <v>74.639745164354153</v>
      </c>
      <c r="AQ62" s="119">
        <v>79.118129874215398</v>
      </c>
      <c r="AR62" s="119">
        <v>83.865217666668329</v>
      </c>
      <c r="AS62" s="119">
        <v>88.897130726668422</v>
      </c>
      <c r="AT62" s="119">
        <v>94.230958570268527</v>
      </c>
      <c r="AU62" s="108">
        <v>837.41871006620886</v>
      </c>
      <c r="AV62" s="119">
        <v>107.8002166043872</v>
      </c>
      <c r="AW62" s="119">
        <v>112.11222526856271</v>
      </c>
      <c r="AX62" s="119">
        <v>116.59671427930523</v>
      </c>
      <c r="AY62" s="119">
        <v>121.26058285047746</v>
      </c>
      <c r="AZ62" s="119">
        <v>126.11100616449653</v>
      </c>
      <c r="BA62" s="119">
        <v>131.15544641107641</v>
      </c>
      <c r="BB62" s="119">
        <v>136.40166426751949</v>
      </c>
      <c r="BC62" s="119">
        <v>141.85773083822025</v>
      </c>
      <c r="BD62" s="119">
        <v>147.53204007174907</v>
      </c>
      <c r="BE62" s="119">
        <v>153.43332167461904</v>
      </c>
      <c r="BF62" s="119">
        <v>159.57065454160383</v>
      </c>
      <c r="BG62" s="119">
        <v>165.95348072326797</v>
      </c>
      <c r="BH62" s="108">
        <v>1619.7850836952853</v>
      </c>
      <c r="BI62" s="119">
        <v>186.47136561269019</v>
      </c>
      <c r="BJ62" s="119">
        <v>186.47136561269019</v>
      </c>
      <c r="BK62" s="119">
        <v>192.06550658107091</v>
      </c>
      <c r="BL62" s="119">
        <v>192.06550658107091</v>
      </c>
      <c r="BM62" s="119">
        <v>197.82747177850305</v>
      </c>
      <c r="BN62" s="119">
        <v>197.82747177850305</v>
      </c>
      <c r="BO62" s="119">
        <v>203.76229593185815</v>
      </c>
      <c r="BP62" s="119">
        <v>203.76229593185815</v>
      </c>
      <c r="BQ62" s="119">
        <v>209.8751648098139</v>
      </c>
      <c r="BR62" s="119">
        <v>209.8751648098139</v>
      </c>
      <c r="BS62" s="119">
        <v>216.17141975410831</v>
      </c>
      <c r="BT62" s="119">
        <v>216.17141975410831</v>
      </c>
      <c r="BU62" s="108">
        <v>2412.346448936089</v>
      </c>
      <c r="BV62" s="121"/>
      <c r="BW62" s="121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</row>
    <row r="63" spans="1:93" s="102" customFormat="1" ht="15.95" customHeight="1" x14ac:dyDescent="0.25">
      <c r="C63" s="592">
        <v>1</v>
      </c>
      <c r="D63" s="592">
        <v>1.0000000000000002</v>
      </c>
      <c r="E63" s="592">
        <v>1</v>
      </c>
      <c r="F63" s="592">
        <v>1</v>
      </c>
      <c r="G63" s="592">
        <v>1</v>
      </c>
      <c r="H63" s="106" t="s">
        <v>273</v>
      </c>
      <c r="I63" s="115">
        <v>21</v>
      </c>
      <c r="J63" s="115">
        <v>23.520000000000003</v>
      </c>
      <c r="K63" s="115">
        <v>26.342400000000005</v>
      </c>
      <c r="L63" s="115">
        <v>29.503488000000004</v>
      </c>
      <c r="M63" s="115">
        <v>33.043906560000011</v>
      </c>
      <c r="N63" s="115">
        <v>37.009175347200014</v>
      </c>
      <c r="O63" s="115">
        <v>41.450276388864012</v>
      </c>
      <c r="P63" s="115">
        <v>46.424309555527699</v>
      </c>
      <c r="Q63" s="115">
        <v>51.995226702191033</v>
      </c>
      <c r="R63" s="115">
        <v>58.234653906453943</v>
      </c>
      <c r="S63" s="115">
        <v>65.222812375228429</v>
      </c>
      <c r="T63" s="115">
        <v>73.049549860255851</v>
      </c>
      <c r="U63" s="108">
        <v>506.79579869572103</v>
      </c>
      <c r="V63" s="115">
        <v>99.814904929053611</v>
      </c>
      <c r="W63" s="115">
        <v>111.79269352054004</v>
      </c>
      <c r="X63" s="115">
        <v>125.20781674300488</v>
      </c>
      <c r="Y63" s="115">
        <v>140.23275475216548</v>
      </c>
      <c r="Z63" s="115">
        <v>157.06068532242534</v>
      </c>
      <c r="AA63" s="115">
        <v>175.90796756111641</v>
      </c>
      <c r="AB63" s="115">
        <v>193.49876431722805</v>
      </c>
      <c r="AC63" s="115">
        <v>212.84864074895088</v>
      </c>
      <c r="AD63" s="115">
        <v>234.13350482384598</v>
      </c>
      <c r="AE63" s="115">
        <v>257.54685530623061</v>
      </c>
      <c r="AF63" s="115">
        <v>283.30154083685369</v>
      </c>
      <c r="AG63" s="115">
        <v>311.63169492053908</v>
      </c>
      <c r="AH63" s="108">
        <v>2302.9778237819537</v>
      </c>
      <c r="AI63" s="115">
        <v>401.63024725141605</v>
      </c>
      <c r="AJ63" s="115">
        <v>425.72806208650104</v>
      </c>
      <c r="AK63" s="115">
        <v>451.27174581169118</v>
      </c>
      <c r="AL63" s="115">
        <v>478.34805056039261</v>
      </c>
      <c r="AM63" s="115">
        <v>507.04893359401626</v>
      </c>
      <c r="AN63" s="115">
        <v>537.47186960965723</v>
      </c>
      <c r="AO63" s="115">
        <v>569.72018178623659</v>
      </c>
      <c r="AP63" s="115">
        <v>603.90339269341075</v>
      </c>
      <c r="AQ63" s="115">
        <v>640.13759625501564</v>
      </c>
      <c r="AR63" s="115">
        <v>678.5458520303165</v>
      </c>
      <c r="AS63" s="115">
        <v>719.25860315213549</v>
      </c>
      <c r="AT63" s="115">
        <v>762.41411934126359</v>
      </c>
      <c r="AU63" s="108">
        <v>6775.4786541720532</v>
      </c>
      <c r="AV63" s="115">
        <v>872.20175252640558</v>
      </c>
      <c r="AW63" s="115">
        <v>907.08982262746201</v>
      </c>
      <c r="AX63" s="115">
        <v>943.37341553256044</v>
      </c>
      <c r="AY63" s="115">
        <v>981.10835215386305</v>
      </c>
      <c r="AZ63" s="115">
        <v>1020.3526862400174</v>
      </c>
      <c r="BA63" s="115">
        <v>1061.1667936896183</v>
      </c>
      <c r="BB63" s="115">
        <v>1103.6134654372029</v>
      </c>
      <c r="BC63" s="115">
        <v>1147.7580040546914</v>
      </c>
      <c r="BD63" s="115">
        <v>1193.668324216879</v>
      </c>
      <c r="BE63" s="115">
        <v>1241.4150571855544</v>
      </c>
      <c r="BF63" s="115">
        <v>1291.0716594729765</v>
      </c>
      <c r="BG63" s="115">
        <v>1342.7145258518954</v>
      </c>
      <c r="BH63" s="108">
        <v>13105.533858989125</v>
      </c>
      <c r="BI63" s="115">
        <v>1508.722867229948</v>
      </c>
      <c r="BJ63" s="115">
        <v>1508.722867229948</v>
      </c>
      <c r="BK63" s="115">
        <v>1553.9845532468464</v>
      </c>
      <c r="BL63" s="115">
        <v>1553.9845532468464</v>
      </c>
      <c r="BM63" s="115">
        <v>1600.6040898442523</v>
      </c>
      <c r="BN63" s="115">
        <v>1600.6040898442523</v>
      </c>
      <c r="BO63" s="115">
        <v>1648.6222125395796</v>
      </c>
      <c r="BP63" s="115">
        <v>1648.6222125395796</v>
      </c>
      <c r="BQ63" s="115">
        <v>1698.080878915767</v>
      </c>
      <c r="BR63" s="115">
        <v>1698.080878915767</v>
      </c>
      <c r="BS63" s="115">
        <v>1749.02330528324</v>
      </c>
      <c r="BT63" s="115">
        <v>1749.02330528324</v>
      </c>
      <c r="BU63" s="108">
        <v>19518.075814119267</v>
      </c>
      <c r="BV63" s="121"/>
      <c r="BW63" s="121"/>
      <c r="BX63" s="116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</row>
    <row r="64" spans="1:93" s="102" customFormat="1" ht="15.95" customHeight="1" x14ac:dyDescent="0.25">
      <c r="C64" s="116"/>
      <c r="D64" s="116"/>
      <c r="E64" s="116"/>
      <c r="F64" s="116"/>
      <c r="G64" s="116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08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08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08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08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08"/>
      <c r="BV64" s="121"/>
      <c r="BW64" s="121"/>
      <c r="BX64" s="116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</row>
    <row r="65" spans="1:93" s="102" customFormat="1" ht="15.95" customHeight="1" x14ac:dyDescent="0.25">
      <c r="B65" s="123" t="s">
        <v>307</v>
      </c>
      <c r="C65" s="126"/>
      <c r="D65" s="126"/>
      <c r="E65" s="126"/>
      <c r="F65" s="126"/>
      <c r="G65" s="127"/>
      <c r="H65" s="106"/>
      <c r="U65" s="108"/>
      <c r="AH65" s="108"/>
      <c r="AU65" s="108"/>
      <c r="BH65" s="108"/>
      <c r="BU65" s="108"/>
      <c r="BV65" s="121"/>
      <c r="BW65" s="121"/>
      <c r="BX65" s="116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</row>
    <row r="66" spans="1:93" s="102" customFormat="1" ht="15.95" customHeight="1" x14ac:dyDescent="0.25">
      <c r="A66" s="109"/>
      <c r="B66" s="103" t="s">
        <v>308</v>
      </c>
      <c r="C66" s="118">
        <v>0.12</v>
      </c>
      <c r="D66" s="110">
        <v>0.1</v>
      </c>
      <c r="E66" s="110">
        <v>0.06</v>
      </c>
      <c r="F66" s="110">
        <v>0.04</v>
      </c>
      <c r="G66" s="110">
        <v>0.03</v>
      </c>
      <c r="H66" s="106" t="s">
        <v>208</v>
      </c>
      <c r="I66" s="115">
        <v>4</v>
      </c>
      <c r="J66" s="115">
        <v>4.4800000000000004</v>
      </c>
      <c r="K66" s="115">
        <v>5.0176000000000007</v>
      </c>
      <c r="L66" s="115">
        <v>5.6197120000000016</v>
      </c>
      <c r="M66" s="115">
        <v>6.2940774400000024</v>
      </c>
      <c r="N66" s="115">
        <v>7.0493667328000029</v>
      </c>
      <c r="O66" s="115">
        <v>7.8952907407360042</v>
      </c>
      <c r="P66" s="115">
        <v>8.8427256296243257</v>
      </c>
      <c r="Q66" s="115">
        <v>9.9038527051792453</v>
      </c>
      <c r="R66" s="115">
        <v>11.092315029800757</v>
      </c>
      <c r="S66" s="115">
        <v>12.423392833376848</v>
      </c>
      <c r="T66" s="115">
        <v>13.914199973382072</v>
      </c>
      <c r="U66" s="108">
        <v>965.32533084899273</v>
      </c>
      <c r="V66" s="115">
        <v>15.583903970187922</v>
      </c>
      <c r="W66" s="115">
        <v>17.453972446610475</v>
      </c>
      <c r="X66" s="115">
        <v>19.548449140203733</v>
      </c>
      <c r="Y66" s="115">
        <v>21.894263037028182</v>
      </c>
      <c r="Z66" s="115">
        <v>24.521574601471567</v>
      </c>
      <c r="AA66" s="115">
        <v>27.464163553648156</v>
      </c>
      <c r="AB66" s="115">
        <v>30.210579909012974</v>
      </c>
      <c r="AC66" s="115">
        <v>33.231637899914276</v>
      </c>
      <c r="AD66" s="115">
        <v>36.554801689905709</v>
      </c>
      <c r="AE66" s="115">
        <v>40.21028185889628</v>
      </c>
      <c r="AF66" s="115">
        <v>44.231310044785914</v>
      </c>
      <c r="AG66" s="115">
        <v>48.654441049264513</v>
      </c>
      <c r="AH66" s="108">
        <v>359.5593792009297</v>
      </c>
      <c r="AI66" s="115">
        <v>51.573707512220388</v>
      </c>
      <c r="AJ66" s="115">
        <v>54.668129962953614</v>
      </c>
      <c r="AK66" s="115">
        <v>57.948217760730834</v>
      </c>
      <c r="AL66" s="115">
        <v>61.425110826374684</v>
      </c>
      <c r="AM66" s="115">
        <v>65.11061747595717</v>
      </c>
      <c r="AN66" s="115">
        <v>69.017254524514598</v>
      </c>
      <c r="AO66" s="115">
        <v>73.158289795985482</v>
      </c>
      <c r="AP66" s="115">
        <v>77.547787183744617</v>
      </c>
      <c r="AQ66" s="115">
        <v>82.200654414769303</v>
      </c>
      <c r="AR66" s="115">
        <v>87.132693679655461</v>
      </c>
      <c r="AS66" s="115">
        <v>92.360655300434786</v>
      </c>
      <c r="AT66" s="115">
        <v>97.902294618460871</v>
      </c>
      <c r="AU66" s="108">
        <v>870.04541305580187</v>
      </c>
      <c r="AV66" s="115">
        <v>101.81838640319931</v>
      </c>
      <c r="AW66" s="115">
        <v>105.89112185932728</v>
      </c>
      <c r="AX66" s="115">
        <v>110.12676673370038</v>
      </c>
      <c r="AY66" s="115">
        <v>114.5318374030484</v>
      </c>
      <c r="AZ66" s="115">
        <v>119.11311089917034</v>
      </c>
      <c r="BA66" s="115">
        <v>123.87763533513716</v>
      </c>
      <c r="BB66" s="115">
        <v>128.83274074854265</v>
      </c>
      <c r="BC66" s="115">
        <v>133.98605037848435</v>
      </c>
      <c r="BD66" s="115">
        <v>139.34549239362372</v>
      </c>
      <c r="BE66" s="115">
        <v>144.91931208936867</v>
      </c>
      <c r="BF66" s="115">
        <v>150.71608457294343</v>
      </c>
      <c r="BG66" s="115">
        <v>156.74472795586118</v>
      </c>
      <c r="BH66" s="108">
        <v>1529.9032667724068</v>
      </c>
      <c r="BI66" s="115">
        <v>161.44706979453701</v>
      </c>
      <c r="BJ66" s="115">
        <v>161.44706979453701</v>
      </c>
      <c r="BK66" s="115">
        <v>166.29048188837314</v>
      </c>
      <c r="BL66" s="115">
        <v>166.29048188837314</v>
      </c>
      <c r="BM66" s="115">
        <v>171.27919634502433</v>
      </c>
      <c r="BN66" s="115">
        <v>171.27919634502433</v>
      </c>
      <c r="BO66" s="115">
        <v>176.41757223537508</v>
      </c>
      <c r="BP66" s="115">
        <v>176.41757223537508</v>
      </c>
      <c r="BQ66" s="115">
        <v>181.71009940243633</v>
      </c>
      <c r="BR66" s="115">
        <v>181.71009940243633</v>
      </c>
      <c r="BS66" s="115">
        <v>187.16140238450942</v>
      </c>
      <c r="BT66" s="115">
        <v>187.16140238450942</v>
      </c>
      <c r="BU66" s="108">
        <v>187.16140238450942</v>
      </c>
      <c r="BV66" s="121"/>
      <c r="BW66" s="121"/>
      <c r="BX66" s="116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</row>
    <row r="67" spans="1:93" s="102" customFormat="1" ht="15.95" customHeight="1" x14ac:dyDescent="0.25">
      <c r="A67" s="109"/>
      <c r="B67" s="117" t="s">
        <v>308</v>
      </c>
      <c r="C67" s="124">
        <v>10</v>
      </c>
      <c r="D67" s="124">
        <v>11</v>
      </c>
      <c r="E67" s="124">
        <v>12</v>
      </c>
      <c r="F67" s="124">
        <v>13</v>
      </c>
      <c r="G67" s="128">
        <v>13.5</v>
      </c>
      <c r="H67" s="106" t="s">
        <v>249</v>
      </c>
      <c r="I67" s="115">
        <v>40</v>
      </c>
      <c r="J67" s="115">
        <v>44.800000000000004</v>
      </c>
      <c r="K67" s="115">
        <v>50.176000000000009</v>
      </c>
      <c r="L67" s="115">
        <v>56.197120000000012</v>
      </c>
      <c r="M67" s="115">
        <v>62.940774400000024</v>
      </c>
      <c r="N67" s="115">
        <v>70.493667328000029</v>
      </c>
      <c r="O67" s="115">
        <v>78.952907407360044</v>
      </c>
      <c r="P67" s="115">
        <v>88.427256296243257</v>
      </c>
      <c r="Q67" s="115">
        <v>99.038527051792457</v>
      </c>
      <c r="R67" s="115">
        <v>110.92315029800757</v>
      </c>
      <c r="S67" s="115">
        <v>124.23392833376849</v>
      </c>
      <c r="T67" s="115">
        <v>139.14199973382071</v>
      </c>
      <c r="U67" s="108">
        <v>96.532533084899271</v>
      </c>
      <c r="V67" s="115">
        <v>171.42294367206713</v>
      </c>
      <c r="W67" s="115">
        <v>191.99369691271522</v>
      </c>
      <c r="X67" s="115">
        <v>215.03294054224105</v>
      </c>
      <c r="Y67" s="115">
        <v>240.83689340731001</v>
      </c>
      <c r="Z67" s="115">
        <v>269.73732061618722</v>
      </c>
      <c r="AA67" s="115">
        <v>302.10579909012972</v>
      </c>
      <c r="AB67" s="115">
        <v>332.31637899914273</v>
      </c>
      <c r="AC67" s="115">
        <v>365.54801689905702</v>
      </c>
      <c r="AD67" s="115">
        <v>402.1028185889628</v>
      </c>
      <c r="AE67" s="115">
        <v>442.31310044785909</v>
      </c>
      <c r="AF67" s="115">
        <v>486.54441049264506</v>
      </c>
      <c r="AG67" s="115">
        <v>535.19885154190968</v>
      </c>
      <c r="AH67" s="108">
        <v>3955.1531712102264</v>
      </c>
      <c r="AI67" s="115">
        <v>618.88449014664468</v>
      </c>
      <c r="AJ67" s="115">
        <v>656.01755955544331</v>
      </c>
      <c r="AK67" s="115">
        <v>695.37861312876998</v>
      </c>
      <c r="AL67" s="115">
        <v>737.10132991649618</v>
      </c>
      <c r="AM67" s="115">
        <v>781.3274097114861</v>
      </c>
      <c r="AN67" s="115">
        <v>828.20705429417512</v>
      </c>
      <c r="AO67" s="115">
        <v>877.89947755182584</v>
      </c>
      <c r="AP67" s="115">
        <v>930.57344620493541</v>
      </c>
      <c r="AQ67" s="115">
        <v>986.40785297723164</v>
      </c>
      <c r="AR67" s="115">
        <v>1045.5923241558655</v>
      </c>
      <c r="AS67" s="115">
        <v>1108.3278636052173</v>
      </c>
      <c r="AT67" s="115">
        <v>1174.8275354215305</v>
      </c>
      <c r="AU67" s="108">
        <v>10440.544956669621</v>
      </c>
      <c r="AV67" s="115">
        <v>1323.6390232415911</v>
      </c>
      <c r="AW67" s="115">
        <v>1376.5845841712546</v>
      </c>
      <c r="AX67" s="115">
        <v>1431.6479675381049</v>
      </c>
      <c r="AY67" s="115">
        <v>1488.9138862396292</v>
      </c>
      <c r="AZ67" s="115">
        <v>1548.4704416892143</v>
      </c>
      <c r="BA67" s="115">
        <v>1610.409259356783</v>
      </c>
      <c r="BB67" s="115">
        <v>1674.8256297310545</v>
      </c>
      <c r="BC67" s="115">
        <v>1741.8186549202965</v>
      </c>
      <c r="BD67" s="115">
        <v>1811.4914011171084</v>
      </c>
      <c r="BE67" s="115">
        <v>1883.9510571617927</v>
      </c>
      <c r="BF67" s="115">
        <v>1959.3090994482645</v>
      </c>
      <c r="BG67" s="115">
        <v>2037.6814634261953</v>
      </c>
      <c r="BH67" s="108">
        <v>19888.742468041288</v>
      </c>
      <c r="BI67" s="115">
        <v>2179.5354422262499</v>
      </c>
      <c r="BJ67" s="115">
        <v>2179.5354422262499</v>
      </c>
      <c r="BK67" s="115">
        <v>2244.9215054930373</v>
      </c>
      <c r="BL67" s="115">
        <v>2244.9215054930373</v>
      </c>
      <c r="BM67" s="115">
        <v>2312.2691506578285</v>
      </c>
      <c r="BN67" s="115">
        <v>2312.2691506578285</v>
      </c>
      <c r="BO67" s="115">
        <v>2381.6372251775633</v>
      </c>
      <c r="BP67" s="115">
        <v>2381.6372251775633</v>
      </c>
      <c r="BQ67" s="115">
        <v>2453.0863419328903</v>
      </c>
      <c r="BR67" s="115">
        <v>2453.0863419328903</v>
      </c>
      <c r="BS67" s="115">
        <v>2526.6789321908773</v>
      </c>
      <c r="BT67" s="115">
        <v>2526.6789321908773</v>
      </c>
      <c r="BU67" s="108">
        <v>28196.257195356888</v>
      </c>
      <c r="BV67" s="121"/>
      <c r="BW67" s="121"/>
      <c r="BX67" s="116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</row>
    <row r="68" spans="1:93" s="102" customFormat="1" ht="15.95" customHeight="1" x14ac:dyDescent="0.25">
      <c r="B68" s="415" t="s">
        <v>338</v>
      </c>
      <c r="C68" s="118">
        <v>0.1</v>
      </c>
      <c r="D68" s="118">
        <v>0.08</v>
      </c>
      <c r="E68" s="118">
        <v>0.03</v>
      </c>
      <c r="F68" s="118">
        <v>0.03</v>
      </c>
      <c r="G68" s="118">
        <v>0.03</v>
      </c>
      <c r="H68" s="106" t="s">
        <v>273</v>
      </c>
      <c r="I68" s="119">
        <v>4</v>
      </c>
      <c r="J68" s="119">
        <v>4.4800000000000004</v>
      </c>
      <c r="K68" s="119">
        <v>5.0176000000000016</v>
      </c>
      <c r="L68" s="119">
        <v>5.6197120000000016</v>
      </c>
      <c r="M68" s="119">
        <v>6.2940774400000024</v>
      </c>
      <c r="N68" s="119">
        <v>7.0493667328000029</v>
      </c>
      <c r="O68" s="119">
        <v>7.8952907407360051</v>
      </c>
      <c r="P68" s="119">
        <v>8.8427256296243257</v>
      </c>
      <c r="Q68" s="119">
        <v>9.9038527051792471</v>
      </c>
      <c r="R68" s="119">
        <v>11.092315029800758</v>
      </c>
      <c r="S68" s="119">
        <v>12.42339283337685</v>
      </c>
      <c r="T68" s="119">
        <v>13.914199973382072</v>
      </c>
      <c r="U68" s="120">
        <v>96.532533084899271</v>
      </c>
      <c r="V68" s="119">
        <v>13.713835493765371</v>
      </c>
      <c r="W68" s="119">
        <v>15.359495753017217</v>
      </c>
      <c r="X68" s="119">
        <v>17.202635243379284</v>
      </c>
      <c r="Y68" s="119">
        <v>19.2669514725848</v>
      </c>
      <c r="Z68" s="119">
        <v>21.578985649294978</v>
      </c>
      <c r="AA68" s="119">
        <v>24.168463927210379</v>
      </c>
      <c r="AB68" s="119">
        <v>26.58531031993142</v>
      </c>
      <c r="AC68" s="119">
        <v>29.243841351924562</v>
      </c>
      <c r="AD68" s="119">
        <v>32.168225487117027</v>
      </c>
      <c r="AE68" s="119">
        <v>35.385048035828724</v>
      </c>
      <c r="AF68" s="119">
        <v>38.923552839411606</v>
      </c>
      <c r="AG68" s="119">
        <v>42.815908123352777</v>
      </c>
      <c r="AH68" s="108">
        <v>316.41225369681814</v>
      </c>
      <c r="AI68" s="119">
        <v>18.566534704399341</v>
      </c>
      <c r="AJ68" s="119">
        <v>19.6805267866633</v>
      </c>
      <c r="AK68" s="119">
        <v>20.8613583938631</v>
      </c>
      <c r="AL68" s="119">
        <v>22.113039897494886</v>
      </c>
      <c r="AM68" s="119">
        <v>23.439822291344584</v>
      </c>
      <c r="AN68" s="119">
        <v>24.846211628825252</v>
      </c>
      <c r="AO68" s="119">
        <v>26.336984326554774</v>
      </c>
      <c r="AP68" s="119">
        <v>27.91720338614806</v>
      </c>
      <c r="AQ68" s="119">
        <v>29.59223558931695</v>
      </c>
      <c r="AR68" s="119">
        <v>31.367769724675966</v>
      </c>
      <c r="AS68" s="119">
        <v>33.24983590815652</v>
      </c>
      <c r="AT68" s="119">
        <v>35.244826062645913</v>
      </c>
      <c r="AU68" s="108">
        <v>313.21634870008864</v>
      </c>
      <c r="AV68" s="119">
        <v>39.709170697247728</v>
      </c>
      <c r="AW68" s="119">
        <v>41.297537525137635</v>
      </c>
      <c r="AX68" s="119">
        <v>42.949439026143146</v>
      </c>
      <c r="AY68" s="119">
        <v>44.667416587188875</v>
      </c>
      <c r="AZ68" s="119">
        <v>46.454113250676428</v>
      </c>
      <c r="BA68" s="119">
        <v>48.312277780703489</v>
      </c>
      <c r="BB68" s="119">
        <v>50.244768891931635</v>
      </c>
      <c r="BC68" s="119">
        <v>52.254559647608893</v>
      </c>
      <c r="BD68" s="119">
        <v>54.344742033513249</v>
      </c>
      <c r="BE68" s="119">
        <v>56.518531714853779</v>
      </c>
      <c r="BF68" s="119">
        <v>58.779272983447932</v>
      </c>
      <c r="BG68" s="119">
        <v>61.130443902785856</v>
      </c>
      <c r="BH68" s="108">
        <v>596.66227404123867</v>
      </c>
      <c r="BI68" s="119">
        <v>65.386063266787488</v>
      </c>
      <c r="BJ68" s="119">
        <v>65.386063266787488</v>
      </c>
      <c r="BK68" s="119">
        <v>67.347645164791118</v>
      </c>
      <c r="BL68" s="119">
        <v>67.347645164791118</v>
      </c>
      <c r="BM68" s="119">
        <v>69.368074519734847</v>
      </c>
      <c r="BN68" s="119">
        <v>69.368074519734847</v>
      </c>
      <c r="BO68" s="119">
        <v>71.449116755326898</v>
      </c>
      <c r="BP68" s="119">
        <v>71.449116755326898</v>
      </c>
      <c r="BQ68" s="119">
        <v>73.5925902579867</v>
      </c>
      <c r="BR68" s="119">
        <v>73.5925902579867</v>
      </c>
      <c r="BS68" s="119">
        <v>75.800367965726309</v>
      </c>
      <c r="BT68" s="119">
        <v>75.800367965726309</v>
      </c>
      <c r="BU68" s="108">
        <v>845.88771586070663</v>
      </c>
      <c r="BV68" s="121"/>
      <c r="BW68" s="121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</row>
    <row r="69" spans="1:93" s="102" customFormat="1" ht="15.95" customHeight="1" x14ac:dyDescent="0.25">
      <c r="B69" s="415" t="s">
        <v>339</v>
      </c>
      <c r="C69" s="118">
        <v>0.15</v>
      </c>
      <c r="D69" s="118">
        <v>0.11</v>
      </c>
      <c r="E69" s="118">
        <v>0.13</v>
      </c>
      <c r="F69" s="118">
        <v>0.13</v>
      </c>
      <c r="G69" s="118">
        <v>0.13</v>
      </c>
      <c r="H69" s="106" t="s">
        <v>273</v>
      </c>
      <c r="I69" s="119">
        <v>6</v>
      </c>
      <c r="J69" s="119">
        <v>6.7200000000000006</v>
      </c>
      <c r="K69" s="119">
        <v>7.5264000000000006</v>
      </c>
      <c r="L69" s="119">
        <v>8.4295680000000015</v>
      </c>
      <c r="M69" s="119">
        <v>9.4411161600000035</v>
      </c>
      <c r="N69" s="119">
        <v>10.574050099200004</v>
      </c>
      <c r="O69" s="119">
        <v>11.842936111104006</v>
      </c>
      <c r="P69" s="119">
        <v>13.264088444436489</v>
      </c>
      <c r="Q69" s="119">
        <v>14.855779057768867</v>
      </c>
      <c r="R69" s="119">
        <v>16.638472544701134</v>
      </c>
      <c r="S69" s="119">
        <v>18.635089250065274</v>
      </c>
      <c r="T69" s="119">
        <v>20.871299960073106</v>
      </c>
      <c r="U69" s="120">
        <v>144.7987996273489</v>
      </c>
      <c r="V69" s="119">
        <v>18.856523803927384</v>
      </c>
      <c r="W69" s="119">
        <v>21.119306660398674</v>
      </c>
      <c r="X69" s="119">
        <v>23.653623459646514</v>
      </c>
      <c r="Y69" s="119">
        <v>26.492058274804101</v>
      </c>
      <c r="Z69" s="119">
        <v>29.671105267780593</v>
      </c>
      <c r="AA69" s="119">
        <v>33.231637899914269</v>
      </c>
      <c r="AB69" s="119">
        <v>36.554801689905702</v>
      </c>
      <c r="AC69" s="119">
        <v>40.210281858896273</v>
      </c>
      <c r="AD69" s="119">
        <v>44.231310044785907</v>
      </c>
      <c r="AE69" s="119">
        <v>48.654441049264499</v>
      </c>
      <c r="AF69" s="119">
        <v>53.519885154190959</v>
      </c>
      <c r="AG69" s="119">
        <v>58.871873669610068</v>
      </c>
      <c r="AH69" s="108">
        <v>435.06684883312494</v>
      </c>
      <c r="AI69" s="119">
        <v>80.454983719063804</v>
      </c>
      <c r="AJ69" s="119">
        <v>85.282282742207627</v>
      </c>
      <c r="AK69" s="119">
        <v>90.399219706740098</v>
      </c>
      <c r="AL69" s="119">
        <v>95.823172889144502</v>
      </c>
      <c r="AM69" s="119">
        <v>101.57256326249319</v>
      </c>
      <c r="AN69" s="119">
        <v>107.66691705824277</v>
      </c>
      <c r="AO69" s="119">
        <v>114.12693208173737</v>
      </c>
      <c r="AP69" s="119">
        <v>120.97454800664161</v>
      </c>
      <c r="AQ69" s="119">
        <v>128.23302088704011</v>
      </c>
      <c r="AR69" s="119">
        <v>135.92700214026252</v>
      </c>
      <c r="AS69" s="119">
        <v>144.08262226867825</v>
      </c>
      <c r="AT69" s="119">
        <v>152.72757960479896</v>
      </c>
      <c r="AU69" s="108">
        <v>1357.2708443670508</v>
      </c>
      <c r="AV69" s="119">
        <v>172.07307302140686</v>
      </c>
      <c r="AW69" s="119">
        <v>178.95599594226312</v>
      </c>
      <c r="AX69" s="119">
        <v>186.11423577995365</v>
      </c>
      <c r="AY69" s="119">
        <v>193.55880521115179</v>
      </c>
      <c r="AZ69" s="119">
        <v>201.30115741959787</v>
      </c>
      <c r="BA69" s="119">
        <v>209.35320371638178</v>
      </c>
      <c r="BB69" s="119">
        <v>217.72733186503709</v>
      </c>
      <c r="BC69" s="119">
        <v>226.43642513963854</v>
      </c>
      <c r="BD69" s="119">
        <v>235.49388214522409</v>
      </c>
      <c r="BE69" s="119">
        <v>244.91363743103307</v>
      </c>
      <c r="BF69" s="119">
        <v>254.71018292827441</v>
      </c>
      <c r="BG69" s="119">
        <v>264.89859024540539</v>
      </c>
      <c r="BH69" s="108">
        <v>2585.5365208453677</v>
      </c>
      <c r="BI69" s="119">
        <v>283.33960748941251</v>
      </c>
      <c r="BJ69" s="119">
        <v>283.33960748941251</v>
      </c>
      <c r="BK69" s="119">
        <v>291.83979571409486</v>
      </c>
      <c r="BL69" s="119">
        <v>291.83979571409486</v>
      </c>
      <c r="BM69" s="119">
        <v>300.59498958551774</v>
      </c>
      <c r="BN69" s="119">
        <v>300.59498958551774</v>
      </c>
      <c r="BO69" s="119">
        <v>309.61283927308324</v>
      </c>
      <c r="BP69" s="119">
        <v>309.61283927308324</v>
      </c>
      <c r="BQ69" s="119">
        <v>318.90122445127577</v>
      </c>
      <c r="BR69" s="119">
        <v>318.90122445127577</v>
      </c>
      <c r="BS69" s="119">
        <v>328.46826118481408</v>
      </c>
      <c r="BT69" s="119">
        <v>328.46826118481408</v>
      </c>
      <c r="BU69" s="108">
        <v>3665.5134353963967</v>
      </c>
      <c r="BV69" s="121"/>
      <c r="BW69" s="121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</row>
    <row r="70" spans="1:93" s="102" customFormat="1" ht="15.95" customHeight="1" x14ac:dyDescent="0.25">
      <c r="B70" s="415" t="s">
        <v>340</v>
      </c>
      <c r="C70" s="118">
        <v>0.2</v>
      </c>
      <c r="D70" s="118">
        <v>0.15</v>
      </c>
      <c r="E70" s="118">
        <v>0.13</v>
      </c>
      <c r="F70" s="118">
        <v>0.13</v>
      </c>
      <c r="G70" s="118">
        <v>0.13</v>
      </c>
      <c r="H70" s="106" t="s">
        <v>273</v>
      </c>
      <c r="I70" s="119">
        <v>8</v>
      </c>
      <c r="J70" s="119">
        <v>8.9600000000000009</v>
      </c>
      <c r="K70" s="119">
        <v>10.035200000000003</v>
      </c>
      <c r="L70" s="119">
        <v>11.239424000000003</v>
      </c>
      <c r="M70" s="119">
        <v>12.588154880000005</v>
      </c>
      <c r="N70" s="119">
        <v>14.098733465600006</v>
      </c>
      <c r="O70" s="119">
        <v>15.79058148147201</v>
      </c>
      <c r="P70" s="119">
        <v>17.685451259248651</v>
      </c>
      <c r="Q70" s="119">
        <v>19.807705410358494</v>
      </c>
      <c r="R70" s="119">
        <v>22.184630059601517</v>
      </c>
      <c r="S70" s="119">
        <v>24.8467856667537</v>
      </c>
      <c r="T70" s="119">
        <v>27.828399946764144</v>
      </c>
      <c r="U70" s="120">
        <v>193.06506616979854</v>
      </c>
      <c r="V70" s="119">
        <v>25.713441550810071</v>
      </c>
      <c r="W70" s="119">
        <v>28.799054536907281</v>
      </c>
      <c r="X70" s="119">
        <v>32.254941081336156</v>
      </c>
      <c r="Y70" s="119">
        <v>36.125534011096498</v>
      </c>
      <c r="Z70" s="119">
        <v>40.460598092428079</v>
      </c>
      <c r="AA70" s="119">
        <v>45.31586986351946</v>
      </c>
      <c r="AB70" s="119">
        <v>49.847456849871406</v>
      </c>
      <c r="AC70" s="119">
        <v>54.832202534858553</v>
      </c>
      <c r="AD70" s="119">
        <v>60.315422788344421</v>
      </c>
      <c r="AE70" s="119">
        <v>66.346965067178857</v>
      </c>
      <c r="AF70" s="119">
        <v>72.981661573896758</v>
      </c>
      <c r="AG70" s="119">
        <v>80.279827731286446</v>
      </c>
      <c r="AH70" s="108">
        <v>593.27297568153404</v>
      </c>
      <c r="AI70" s="119">
        <v>80.454983719063804</v>
      </c>
      <c r="AJ70" s="119">
        <v>85.282282742207627</v>
      </c>
      <c r="AK70" s="119">
        <v>90.399219706740098</v>
      </c>
      <c r="AL70" s="119">
        <v>95.823172889144502</v>
      </c>
      <c r="AM70" s="119">
        <v>101.57256326249319</v>
      </c>
      <c r="AN70" s="119">
        <v>107.66691705824277</v>
      </c>
      <c r="AO70" s="119">
        <v>114.12693208173737</v>
      </c>
      <c r="AP70" s="119">
        <v>120.97454800664161</v>
      </c>
      <c r="AQ70" s="119">
        <v>128.23302088704011</v>
      </c>
      <c r="AR70" s="119">
        <v>135.92700214026252</v>
      </c>
      <c r="AS70" s="119">
        <v>144.08262226867825</v>
      </c>
      <c r="AT70" s="119">
        <v>152.72757960479896</v>
      </c>
      <c r="AU70" s="108">
        <v>1357.2708443670508</v>
      </c>
      <c r="AV70" s="119">
        <v>172.07307302140686</v>
      </c>
      <c r="AW70" s="119">
        <v>178.95599594226312</v>
      </c>
      <c r="AX70" s="119">
        <v>186.11423577995365</v>
      </c>
      <c r="AY70" s="119">
        <v>193.55880521115179</v>
      </c>
      <c r="AZ70" s="119">
        <v>201.30115741959787</v>
      </c>
      <c r="BA70" s="119">
        <v>209.35320371638178</v>
      </c>
      <c r="BB70" s="119">
        <v>217.72733186503709</v>
      </c>
      <c r="BC70" s="119">
        <v>226.43642513963854</v>
      </c>
      <c r="BD70" s="119">
        <v>235.49388214522409</v>
      </c>
      <c r="BE70" s="119">
        <v>244.91363743103307</v>
      </c>
      <c r="BF70" s="119">
        <v>254.71018292827441</v>
      </c>
      <c r="BG70" s="119">
        <v>264.89859024540539</v>
      </c>
      <c r="BH70" s="108">
        <v>2585.5365208453677</v>
      </c>
      <c r="BI70" s="119">
        <v>283.33960748941251</v>
      </c>
      <c r="BJ70" s="119">
        <v>283.33960748941251</v>
      </c>
      <c r="BK70" s="119">
        <v>291.83979571409486</v>
      </c>
      <c r="BL70" s="119">
        <v>291.83979571409486</v>
      </c>
      <c r="BM70" s="119">
        <v>300.59498958551774</v>
      </c>
      <c r="BN70" s="119">
        <v>300.59498958551774</v>
      </c>
      <c r="BO70" s="119">
        <v>309.61283927308324</v>
      </c>
      <c r="BP70" s="119">
        <v>309.61283927308324</v>
      </c>
      <c r="BQ70" s="119">
        <v>318.90122445127577</v>
      </c>
      <c r="BR70" s="119">
        <v>318.90122445127577</v>
      </c>
      <c r="BS70" s="119">
        <v>328.46826118481408</v>
      </c>
      <c r="BT70" s="119">
        <v>328.46826118481408</v>
      </c>
      <c r="BU70" s="108">
        <v>3665.5134353963967</v>
      </c>
      <c r="BV70" s="121"/>
      <c r="BW70" s="121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</row>
    <row r="71" spans="1:93" s="102" customFormat="1" ht="15.95" customHeight="1" x14ac:dyDescent="0.25">
      <c r="B71" s="415" t="s">
        <v>341</v>
      </c>
      <c r="C71" s="118">
        <v>0.15</v>
      </c>
      <c r="D71" s="118">
        <v>0.1</v>
      </c>
      <c r="E71" s="118">
        <v>0.1</v>
      </c>
      <c r="F71" s="118">
        <v>0.1</v>
      </c>
      <c r="G71" s="118">
        <v>0.1</v>
      </c>
      <c r="H71" s="106" t="s">
        <v>273</v>
      </c>
      <c r="I71" s="119">
        <v>6</v>
      </c>
      <c r="J71" s="119">
        <v>6.7200000000000006</v>
      </c>
      <c r="K71" s="119">
        <v>7.5264000000000006</v>
      </c>
      <c r="L71" s="119">
        <v>8.4295680000000015</v>
      </c>
      <c r="M71" s="119">
        <v>9.4411161600000035</v>
      </c>
      <c r="N71" s="119">
        <v>10.574050099200004</v>
      </c>
      <c r="O71" s="119">
        <v>11.842936111104006</v>
      </c>
      <c r="P71" s="119">
        <v>13.264088444436489</v>
      </c>
      <c r="Q71" s="119">
        <v>14.855779057768867</v>
      </c>
      <c r="R71" s="119">
        <v>16.638472544701134</v>
      </c>
      <c r="S71" s="119">
        <v>18.635089250065274</v>
      </c>
      <c r="T71" s="119">
        <v>20.871299960073106</v>
      </c>
      <c r="U71" s="120">
        <v>144.7987996273489</v>
      </c>
      <c r="V71" s="119">
        <v>17.142294367206713</v>
      </c>
      <c r="W71" s="119">
        <v>19.199369691271524</v>
      </c>
      <c r="X71" s="119">
        <v>21.503294054224106</v>
      </c>
      <c r="Y71" s="119">
        <v>24.083689340731002</v>
      </c>
      <c r="Z71" s="119">
        <v>26.973732061618723</v>
      </c>
      <c r="AA71" s="119">
        <v>30.210579909012974</v>
      </c>
      <c r="AB71" s="119">
        <v>33.231637899914276</v>
      </c>
      <c r="AC71" s="119">
        <v>36.554801689905702</v>
      </c>
      <c r="AD71" s="119">
        <v>40.21028185889628</v>
      </c>
      <c r="AE71" s="119">
        <v>44.231310044785914</v>
      </c>
      <c r="AF71" s="119">
        <v>48.654441049264506</v>
      </c>
      <c r="AG71" s="119">
        <v>53.519885154190973</v>
      </c>
      <c r="AH71" s="108">
        <v>395.51531712102269</v>
      </c>
      <c r="AI71" s="119">
        <v>61.888449014664474</v>
      </c>
      <c r="AJ71" s="119">
        <v>65.601755955544334</v>
      </c>
      <c r="AK71" s="119">
        <v>69.537861312876998</v>
      </c>
      <c r="AL71" s="119">
        <v>73.710132991649616</v>
      </c>
      <c r="AM71" s="119">
        <v>78.132740971148621</v>
      </c>
      <c r="AN71" s="119">
        <v>82.820705429417515</v>
      </c>
      <c r="AO71" s="119">
        <v>87.789947755182595</v>
      </c>
      <c r="AP71" s="119">
        <v>93.057344620493552</v>
      </c>
      <c r="AQ71" s="119">
        <v>98.64078529772317</v>
      </c>
      <c r="AR71" s="119">
        <v>104.55923241558656</v>
      </c>
      <c r="AS71" s="119">
        <v>110.83278636052174</v>
      </c>
      <c r="AT71" s="119">
        <v>117.48275354215305</v>
      </c>
      <c r="AU71" s="108">
        <v>1044.0544956669623</v>
      </c>
      <c r="AV71" s="119">
        <v>132.36390232415911</v>
      </c>
      <c r="AW71" s="119">
        <v>137.65845841712547</v>
      </c>
      <c r="AX71" s="119">
        <v>143.16479675381049</v>
      </c>
      <c r="AY71" s="119">
        <v>148.89138862396291</v>
      </c>
      <c r="AZ71" s="119">
        <v>154.84704416892146</v>
      </c>
      <c r="BA71" s="119">
        <v>161.0409259356783</v>
      </c>
      <c r="BB71" s="119">
        <v>167.48256297310547</v>
      </c>
      <c r="BC71" s="119">
        <v>174.18186549202966</v>
      </c>
      <c r="BD71" s="119">
        <v>181.14914011171084</v>
      </c>
      <c r="BE71" s="119">
        <v>188.39510571617927</v>
      </c>
      <c r="BF71" s="119">
        <v>195.93090994482645</v>
      </c>
      <c r="BG71" s="119">
        <v>203.76814634261953</v>
      </c>
      <c r="BH71" s="108">
        <v>1988.8742468041289</v>
      </c>
      <c r="BI71" s="119">
        <v>217.953544222625</v>
      </c>
      <c r="BJ71" s="119">
        <v>217.953544222625</v>
      </c>
      <c r="BK71" s="119">
        <v>224.49215054930374</v>
      </c>
      <c r="BL71" s="119">
        <v>224.49215054930374</v>
      </c>
      <c r="BM71" s="119">
        <v>231.22691506578286</v>
      </c>
      <c r="BN71" s="119">
        <v>231.22691506578286</v>
      </c>
      <c r="BO71" s="119">
        <v>238.16372251775636</v>
      </c>
      <c r="BP71" s="119">
        <v>238.16372251775636</v>
      </c>
      <c r="BQ71" s="119">
        <v>245.30863419328904</v>
      </c>
      <c r="BR71" s="119">
        <v>245.30863419328904</v>
      </c>
      <c r="BS71" s="119">
        <v>252.66789321908774</v>
      </c>
      <c r="BT71" s="119">
        <v>252.66789321908774</v>
      </c>
      <c r="BU71" s="108">
        <v>2819.6257195356889</v>
      </c>
      <c r="BV71" s="121"/>
      <c r="BW71" s="121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</row>
    <row r="72" spans="1:93" s="102" customFormat="1" ht="15.95" customHeight="1" x14ac:dyDescent="0.25">
      <c r="B72" s="415" t="s">
        <v>338</v>
      </c>
      <c r="C72" s="118">
        <v>0.1</v>
      </c>
      <c r="D72" s="118">
        <v>0.1</v>
      </c>
      <c r="E72" s="118">
        <v>7.0000000000000007E-2</v>
      </c>
      <c r="F72" s="118">
        <v>7.0000000000000007E-2</v>
      </c>
      <c r="G72" s="118">
        <v>7.0000000000000007E-2</v>
      </c>
      <c r="H72" s="106" t="s">
        <v>273</v>
      </c>
      <c r="I72" s="119">
        <v>4</v>
      </c>
      <c r="J72" s="119">
        <v>4.4800000000000004</v>
      </c>
      <c r="K72" s="119">
        <v>5.0176000000000016</v>
      </c>
      <c r="L72" s="119">
        <v>5.6197120000000016</v>
      </c>
      <c r="M72" s="119">
        <v>6.2940774400000024</v>
      </c>
      <c r="N72" s="119">
        <v>7.0493667328000029</v>
      </c>
      <c r="O72" s="119">
        <v>7.8952907407360051</v>
      </c>
      <c r="P72" s="119">
        <v>8.8427256296243257</v>
      </c>
      <c r="Q72" s="119">
        <v>9.9038527051792471</v>
      </c>
      <c r="R72" s="119">
        <v>11.092315029800758</v>
      </c>
      <c r="S72" s="119">
        <v>12.42339283337685</v>
      </c>
      <c r="T72" s="119">
        <v>13.914199973382072</v>
      </c>
      <c r="U72" s="120">
        <v>96.532533084899271</v>
      </c>
      <c r="V72" s="119">
        <v>17.142294367206713</v>
      </c>
      <c r="W72" s="119">
        <v>19.199369691271524</v>
      </c>
      <c r="X72" s="119">
        <v>21.503294054224106</v>
      </c>
      <c r="Y72" s="119">
        <v>24.083689340731002</v>
      </c>
      <c r="Z72" s="119">
        <v>26.973732061618723</v>
      </c>
      <c r="AA72" s="119">
        <v>30.210579909012974</v>
      </c>
      <c r="AB72" s="119">
        <v>33.231637899914276</v>
      </c>
      <c r="AC72" s="119">
        <v>36.554801689905702</v>
      </c>
      <c r="AD72" s="119">
        <v>40.21028185889628</v>
      </c>
      <c r="AE72" s="119">
        <v>44.231310044785914</v>
      </c>
      <c r="AF72" s="119">
        <v>48.654441049264506</v>
      </c>
      <c r="AG72" s="119">
        <v>53.519885154190973</v>
      </c>
      <c r="AH72" s="108">
        <v>395.51531712102269</v>
      </c>
      <c r="AI72" s="119">
        <v>43.321914310265129</v>
      </c>
      <c r="AJ72" s="119">
        <v>45.921229168881034</v>
      </c>
      <c r="AK72" s="119">
        <v>48.676502919013906</v>
      </c>
      <c r="AL72" s="119">
        <v>51.597093094154737</v>
      </c>
      <c r="AM72" s="119">
        <v>54.692918679804031</v>
      </c>
      <c r="AN72" s="119">
        <v>57.974493800592263</v>
      </c>
      <c r="AO72" s="119">
        <v>61.452963428627818</v>
      </c>
      <c r="AP72" s="119">
        <v>65.140141234345478</v>
      </c>
      <c r="AQ72" s="119">
        <v>69.048549708406227</v>
      </c>
      <c r="AR72" s="119">
        <v>73.191462690910598</v>
      </c>
      <c r="AS72" s="119">
        <v>77.582950452365225</v>
      </c>
      <c r="AT72" s="119">
        <v>82.237927479507135</v>
      </c>
      <c r="AU72" s="108">
        <v>730.83814696687364</v>
      </c>
      <c r="AV72" s="119">
        <v>92.654731626911385</v>
      </c>
      <c r="AW72" s="119">
        <v>96.360920891987831</v>
      </c>
      <c r="AX72" s="119">
        <v>100.21535772766735</v>
      </c>
      <c r="AY72" s="119">
        <v>104.22397203677406</v>
      </c>
      <c r="AZ72" s="119">
        <v>108.39293091824501</v>
      </c>
      <c r="BA72" s="119">
        <v>112.72864815497482</v>
      </c>
      <c r="BB72" s="119">
        <v>117.23779408117383</v>
      </c>
      <c r="BC72" s="119">
        <v>121.92730584442076</v>
      </c>
      <c r="BD72" s="119">
        <v>126.80439807819759</v>
      </c>
      <c r="BE72" s="119">
        <v>131.87657400132551</v>
      </c>
      <c r="BF72" s="119">
        <v>137.15163696137853</v>
      </c>
      <c r="BG72" s="119">
        <v>142.63770243983367</v>
      </c>
      <c r="BH72" s="108">
        <v>1392.2119727628904</v>
      </c>
      <c r="BI72" s="119">
        <v>152.56748095583751</v>
      </c>
      <c r="BJ72" s="119">
        <v>152.56748095583751</v>
      </c>
      <c r="BK72" s="119">
        <v>157.14450538451263</v>
      </c>
      <c r="BL72" s="119">
        <v>157.14450538451263</v>
      </c>
      <c r="BM72" s="119">
        <v>161.85884054604801</v>
      </c>
      <c r="BN72" s="119">
        <v>161.85884054604801</v>
      </c>
      <c r="BO72" s="119">
        <v>166.71460576242944</v>
      </c>
      <c r="BP72" s="119">
        <v>166.71460576242944</v>
      </c>
      <c r="BQ72" s="119">
        <v>171.71604393530234</v>
      </c>
      <c r="BR72" s="119">
        <v>171.71604393530234</v>
      </c>
      <c r="BS72" s="119">
        <v>176.86752525336144</v>
      </c>
      <c r="BT72" s="119">
        <v>176.86752525336144</v>
      </c>
      <c r="BU72" s="108">
        <v>1973.738003674983</v>
      </c>
      <c r="BV72" s="121"/>
      <c r="BW72" s="121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</row>
    <row r="73" spans="1:93" s="102" customFormat="1" ht="15.95" customHeight="1" x14ac:dyDescent="0.25">
      <c r="B73" s="415" t="s">
        <v>339</v>
      </c>
      <c r="C73" s="118">
        <v>0.15</v>
      </c>
      <c r="D73" s="118">
        <v>0.11</v>
      </c>
      <c r="E73" s="118">
        <v>0.1</v>
      </c>
      <c r="F73" s="118">
        <v>0.1</v>
      </c>
      <c r="G73" s="118">
        <v>0.1</v>
      </c>
      <c r="H73" s="106" t="s">
        <v>273</v>
      </c>
      <c r="I73" s="119">
        <v>6</v>
      </c>
      <c r="J73" s="119">
        <v>6.7200000000000006</v>
      </c>
      <c r="K73" s="119">
        <v>7.5264000000000006</v>
      </c>
      <c r="L73" s="119">
        <v>8.4295680000000015</v>
      </c>
      <c r="M73" s="119">
        <v>9.4411161600000035</v>
      </c>
      <c r="N73" s="119">
        <v>10.574050099200004</v>
      </c>
      <c r="O73" s="119">
        <v>11.842936111104006</v>
      </c>
      <c r="P73" s="119">
        <v>13.264088444436489</v>
      </c>
      <c r="Q73" s="119">
        <v>14.855779057768867</v>
      </c>
      <c r="R73" s="119">
        <v>16.638472544701134</v>
      </c>
      <c r="S73" s="119">
        <v>18.635089250065274</v>
      </c>
      <c r="T73" s="119">
        <v>20.871299960073106</v>
      </c>
      <c r="U73" s="120">
        <v>144.7987996273489</v>
      </c>
      <c r="V73" s="119">
        <v>18.856523803927384</v>
      </c>
      <c r="W73" s="119">
        <v>21.119306660398674</v>
      </c>
      <c r="X73" s="119">
        <v>23.653623459646514</v>
      </c>
      <c r="Y73" s="119">
        <v>26.492058274804101</v>
      </c>
      <c r="Z73" s="119">
        <v>29.671105267780593</v>
      </c>
      <c r="AA73" s="119">
        <v>33.231637899914269</v>
      </c>
      <c r="AB73" s="119">
        <v>36.554801689905702</v>
      </c>
      <c r="AC73" s="119">
        <v>40.210281858896273</v>
      </c>
      <c r="AD73" s="119">
        <v>44.231310044785907</v>
      </c>
      <c r="AE73" s="119">
        <v>48.654441049264499</v>
      </c>
      <c r="AF73" s="119">
        <v>53.519885154190959</v>
      </c>
      <c r="AG73" s="119">
        <v>58.871873669610068</v>
      </c>
      <c r="AH73" s="108">
        <v>435.06684883312494</v>
      </c>
      <c r="AI73" s="119">
        <v>61.888449014664474</v>
      </c>
      <c r="AJ73" s="119">
        <v>65.601755955544334</v>
      </c>
      <c r="AK73" s="119">
        <v>69.537861312876998</v>
      </c>
      <c r="AL73" s="119">
        <v>73.710132991649616</v>
      </c>
      <c r="AM73" s="119">
        <v>78.132740971148621</v>
      </c>
      <c r="AN73" s="119">
        <v>82.820705429417515</v>
      </c>
      <c r="AO73" s="119">
        <v>87.789947755182595</v>
      </c>
      <c r="AP73" s="119">
        <v>93.057344620493552</v>
      </c>
      <c r="AQ73" s="119">
        <v>98.64078529772317</v>
      </c>
      <c r="AR73" s="119">
        <v>104.55923241558656</v>
      </c>
      <c r="AS73" s="119">
        <v>110.83278636052174</v>
      </c>
      <c r="AT73" s="119">
        <v>117.48275354215305</v>
      </c>
      <c r="AU73" s="108">
        <v>1044.0544956669623</v>
      </c>
      <c r="AV73" s="119">
        <v>132.36390232415911</v>
      </c>
      <c r="AW73" s="119">
        <v>137.65845841712547</v>
      </c>
      <c r="AX73" s="119">
        <v>143.16479675381049</v>
      </c>
      <c r="AY73" s="119">
        <v>148.89138862396291</v>
      </c>
      <c r="AZ73" s="119">
        <v>154.84704416892146</v>
      </c>
      <c r="BA73" s="119">
        <v>161.0409259356783</v>
      </c>
      <c r="BB73" s="119">
        <v>167.48256297310547</v>
      </c>
      <c r="BC73" s="119">
        <v>174.18186549202966</v>
      </c>
      <c r="BD73" s="119">
        <v>181.14914011171084</v>
      </c>
      <c r="BE73" s="119">
        <v>188.39510571617927</v>
      </c>
      <c r="BF73" s="119">
        <v>195.93090994482645</v>
      </c>
      <c r="BG73" s="119">
        <v>203.76814634261953</v>
      </c>
      <c r="BH73" s="108">
        <v>1988.8742468041289</v>
      </c>
      <c r="BI73" s="119">
        <v>217.953544222625</v>
      </c>
      <c r="BJ73" s="119">
        <v>217.953544222625</v>
      </c>
      <c r="BK73" s="119">
        <v>224.49215054930374</v>
      </c>
      <c r="BL73" s="119">
        <v>224.49215054930374</v>
      </c>
      <c r="BM73" s="119">
        <v>231.22691506578286</v>
      </c>
      <c r="BN73" s="119">
        <v>231.22691506578286</v>
      </c>
      <c r="BO73" s="119">
        <v>238.16372251775636</v>
      </c>
      <c r="BP73" s="119">
        <v>238.16372251775636</v>
      </c>
      <c r="BQ73" s="119">
        <v>245.30863419328904</v>
      </c>
      <c r="BR73" s="119">
        <v>245.30863419328904</v>
      </c>
      <c r="BS73" s="119">
        <v>252.66789321908774</v>
      </c>
      <c r="BT73" s="119">
        <v>252.66789321908774</v>
      </c>
      <c r="BU73" s="108">
        <v>2819.6257195356889</v>
      </c>
      <c r="BV73" s="121"/>
      <c r="BW73" s="121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</row>
    <row r="74" spans="1:93" s="102" customFormat="1" ht="15.95" customHeight="1" x14ac:dyDescent="0.25">
      <c r="B74" s="415" t="s">
        <v>340</v>
      </c>
      <c r="C74" s="118">
        <v>0.15</v>
      </c>
      <c r="D74" s="118">
        <v>0.1</v>
      </c>
      <c r="E74" s="118">
        <v>0.1</v>
      </c>
      <c r="F74" s="118">
        <v>0.1</v>
      </c>
      <c r="G74" s="118">
        <v>0.1</v>
      </c>
      <c r="H74" s="106" t="s">
        <v>273</v>
      </c>
      <c r="I74" s="119">
        <v>6</v>
      </c>
      <c r="J74" s="119">
        <v>6.7200000000000006</v>
      </c>
      <c r="K74" s="119">
        <v>7.5264000000000006</v>
      </c>
      <c r="L74" s="119">
        <v>8.4295680000000015</v>
      </c>
      <c r="M74" s="119">
        <v>9.4411161600000035</v>
      </c>
      <c r="N74" s="119">
        <v>10.574050099200004</v>
      </c>
      <c r="O74" s="119">
        <v>11.842936111104006</v>
      </c>
      <c r="P74" s="119">
        <v>13.264088444436489</v>
      </c>
      <c r="Q74" s="119">
        <v>14.855779057768867</v>
      </c>
      <c r="R74" s="119">
        <v>16.638472544701134</v>
      </c>
      <c r="S74" s="119">
        <v>18.635089250065274</v>
      </c>
      <c r="T74" s="119">
        <v>20.871299960073106</v>
      </c>
      <c r="U74" s="120">
        <v>144.7987996273489</v>
      </c>
      <c r="V74" s="119">
        <v>17.142294367206713</v>
      </c>
      <c r="W74" s="119">
        <v>19.199369691271524</v>
      </c>
      <c r="X74" s="119">
        <v>21.503294054224106</v>
      </c>
      <c r="Y74" s="119">
        <v>24.083689340731002</v>
      </c>
      <c r="Z74" s="119">
        <v>26.973732061618723</v>
      </c>
      <c r="AA74" s="119">
        <v>30.210579909012974</v>
      </c>
      <c r="AB74" s="119">
        <v>33.231637899914276</v>
      </c>
      <c r="AC74" s="119">
        <v>36.554801689905702</v>
      </c>
      <c r="AD74" s="119">
        <v>40.21028185889628</v>
      </c>
      <c r="AE74" s="119">
        <v>44.231310044785914</v>
      </c>
      <c r="AF74" s="119">
        <v>48.654441049264506</v>
      </c>
      <c r="AG74" s="119">
        <v>53.519885154190973</v>
      </c>
      <c r="AH74" s="108">
        <v>395.51531712102269</v>
      </c>
      <c r="AI74" s="119">
        <v>61.888449014664474</v>
      </c>
      <c r="AJ74" s="119">
        <v>65.601755955544334</v>
      </c>
      <c r="AK74" s="119">
        <v>69.537861312876998</v>
      </c>
      <c r="AL74" s="119">
        <v>73.710132991649616</v>
      </c>
      <c r="AM74" s="119">
        <v>78.132740971148621</v>
      </c>
      <c r="AN74" s="119">
        <v>82.820705429417515</v>
      </c>
      <c r="AO74" s="119">
        <v>87.789947755182595</v>
      </c>
      <c r="AP74" s="119">
        <v>93.057344620493552</v>
      </c>
      <c r="AQ74" s="119">
        <v>98.64078529772317</v>
      </c>
      <c r="AR74" s="119">
        <v>104.55923241558656</v>
      </c>
      <c r="AS74" s="119">
        <v>110.83278636052174</v>
      </c>
      <c r="AT74" s="119">
        <v>117.48275354215305</v>
      </c>
      <c r="AU74" s="108">
        <v>1044.0544956669623</v>
      </c>
      <c r="AV74" s="119">
        <v>132.36390232415911</v>
      </c>
      <c r="AW74" s="119">
        <v>137.65845841712547</v>
      </c>
      <c r="AX74" s="119">
        <v>143.16479675381049</v>
      </c>
      <c r="AY74" s="119">
        <v>148.89138862396291</v>
      </c>
      <c r="AZ74" s="119">
        <v>154.84704416892146</v>
      </c>
      <c r="BA74" s="119">
        <v>161.0409259356783</v>
      </c>
      <c r="BB74" s="119">
        <v>167.48256297310547</v>
      </c>
      <c r="BC74" s="119">
        <v>174.18186549202966</v>
      </c>
      <c r="BD74" s="119">
        <v>181.14914011171084</v>
      </c>
      <c r="BE74" s="119">
        <v>188.39510571617927</v>
      </c>
      <c r="BF74" s="119">
        <v>195.93090994482645</v>
      </c>
      <c r="BG74" s="119">
        <v>203.76814634261953</v>
      </c>
      <c r="BH74" s="108">
        <v>1988.8742468041289</v>
      </c>
      <c r="BI74" s="119">
        <v>217.953544222625</v>
      </c>
      <c r="BJ74" s="119">
        <v>217.953544222625</v>
      </c>
      <c r="BK74" s="119">
        <v>224.49215054930374</v>
      </c>
      <c r="BL74" s="119">
        <v>224.49215054930374</v>
      </c>
      <c r="BM74" s="119">
        <v>231.22691506578286</v>
      </c>
      <c r="BN74" s="119">
        <v>231.22691506578286</v>
      </c>
      <c r="BO74" s="119">
        <v>238.16372251775636</v>
      </c>
      <c r="BP74" s="119">
        <v>238.16372251775636</v>
      </c>
      <c r="BQ74" s="119">
        <v>245.30863419328904</v>
      </c>
      <c r="BR74" s="119">
        <v>245.30863419328904</v>
      </c>
      <c r="BS74" s="119">
        <v>252.66789321908774</v>
      </c>
      <c r="BT74" s="119">
        <v>252.66789321908774</v>
      </c>
      <c r="BU74" s="108">
        <v>2819.6257195356889</v>
      </c>
      <c r="BV74" s="121"/>
      <c r="BW74" s="121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</row>
    <row r="75" spans="1:93" s="102" customFormat="1" ht="15.95" customHeight="1" x14ac:dyDescent="0.25">
      <c r="B75" s="415" t="s">
        <v>339</v>
      </c>
      <c r="C75" s="118"/>
      <c r="D75" s="118">
        <v>0.02</v>
      </c>
      <c r="E75" s="118">
        <v>0.03</v>
      </c>
      <c r="F75" s="118">
        <v>0.03</v>
      </c>
      <c r="G75" s="118">
        <v>0.03</v>
      </c>
      <c r="H75" s="106" t="s">
        <v>273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  <c r="S75" s="119">
        <v>0</v>
      </c>
      <c r="T75" s="119">
        <v>0</v>
      </c>
      <c r="U75" s="120">
        <v>0</v>
      </c>
      <c r="V75" s="119">
        <v>3.4284588734413428</v>
      </c>
      <c r="W75" s="119">
        <v>3.8398739382543043</v>
      </c>
      <c r="X75" s="119">
        <v>4.3006588108448209</v>
      </c>
      <c r="Y75" s="119">
        <v>4.8167378681462001</v>
      </c>
      <c r="Z75" s="119">
        <v>5.3947464123237445</v>
      </c>
      <c r="AA75" s="119">
        <v>6.0421159818025947</v>
      </c>
      <c r="AB75" s="119">
        <v>6.6463275799828549</v>
      </c>
      <c r="AC75" s="119">
        <v>7.3109603379811405</v>
      </c>
      <c r="AD75" s="119">
        <v>8.0420563717792568</v>
      </c>
      <c r="AE75" s="119">
        <v>8.8462620089571811</v>
      </c>
      <c r="AF75" s="119">
        <v>9.7308882098529015</v>
      </c>
      <c r="AG75" s="119">
        <v>10.703977030838194</v>
      </c>
      <c r="AH75" s="108">
        <v>79.103063424204535</v>
      </c>
      <c r="AI75" s="119">
        <v>18.566534704399341</v>
      </c>
      <c r="AJ75" s="119">
        <v>19.6805267866633</v>
      </c>
      <c r="AK75" s="119">
        <v>20.8613583938631</v>
      </c>
      <c r="AL75" s="119">
        <v>22.113039897494886</v>
      </c>
      <c r="AM75" s="119">
        <v>23.439822291344584</v>
      </c>
      <c r="AN75" s="119">
        <v>24.846211628825252</v>
      </c>
      <c r="AO75" s="119">
        <v>26.336984326554774</v>
      </c>
      <c r="AP75" s="119">
        <v>27.91720338614806</v>
      </c>
      <c r="AQ75" s="119">
        <v>29.59223558931695</v>
      </c>
      <c r="AR75" s="119">
        <v>31.367769724675966</v>
      </c>
      <c r="AS75" s="119">
        <v>33.24983590815652</v>
      </c>
      <c r="AT75" s="119">
        <v>35.244826062645913</v>
      </c>
      <c r="AU75" s="108">
        <v>313.21634870008864</v>
      </c>
      <c r="AV75" s="119">
        <v>39.709170697247728</v>
      </c>
      <c r="AW75" s="119">
        <v>41.297537525137635</v>
      </c>
      <c r="AX75" s="119">
        <v>42.949439026143146</v>
      </c>
      <c r="AY75" s="119">
        <v>44.667416587188875</v>
      </c>
      <c r="AZ75" s="119">
        <v>46.454113250676428</v>
      </c>
      <c r="BA75" s="119">
        <v>48.312277780703489</v>
      </c>
      <c r="BB75" s="119">
        <v>50.244768891931635</v>
      </c>
      <c r="BC75" s="119">
        <v>52.254559647608893</v>
      </c>
      <c r="BD75" s="119">
        <v>54.344742033513249</v>
      </c>
      <c r="BE75" s="119">
        <v>56.518531714853779</v>
      </c>
      <c r="BF75" s="119">
        <v>58.779272983447932</v>
      </c>
      <c r="BG75" s="119">
        <v>61.130443902785856</v>
      </c>
      <c r="BH75" s="108">
        <v>596.66227404123867</v>
      </c>
      <c r="BI75" s="119">
        <v>65.386063266787488</v>
      </c>
      <c r="BJ75" s="119">
        <v>65.386063266787488</v>
      </c>
      <c r="BK75" s="119">
        <v>67.347645164791118</v>
      </c>
      <c r="BL75" s="119">
        <v>67.347645164791118</v>
      </c>
      <c r="BM75" s="119">
        <v>69.368074519734847</v>
      </c>
      <c r="BN75" s="119">
        <v>69.368074519734847</v>
      </c>
      <c r="BO75" s="119">
        <v>71.449116755326898</v>
      </c>
      <c r="BP75" s="119">
        <v>71.449116755326898</v>
      </c>
      <c r="BQ75" s="119">
        <v>73.5925902579867</v>
      </c>
      <c r="BR75" s="119">
        <v>73.5925902579867</v>
      </c>
      <c r="BS75" s="119">
        <v>75.800367965726309</v>
      </c>
      <c r="BT75" s="119">
        <v>75.800367965726309</v>
      </c>
      <c r="BU75" s="108">
        <v>845.88771586070663</v>
      </c>
      <c r="BV75" s="121"/>
      <c r="BW75" s="121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</row>
    <row r="76" spans="1:93" s="102" customFormat="1" ht="15.95" customHeight="1" x14ac:dyDescent="0.25">
      <c r="B76" s="415" t="s">
        <v>340</v>
      </c>
      <c r="C76" s="118"/>
      <c r="D76" s="118">
        <v>0.04</v>
      </c>
      <c r="E76" s="118">
        <v>0.06</v>
      </c>
      <c r="F76" s="118">
        <v>0.06</v>
      </c>
      <c r="G76" s="118">
        <v>0.06</v>
      </c>
      <c r="H76" s="106" t="s">
        <v>273</v>
      </c>
      <c r="I76" s="119">
        <v>0</v>
      </c>
      <c r="J76" s="119">
        <v>0</v>
      </c>
      <c r="K76" s="119">
        <v>0</v>
      </c>
      <c r="L76" s="119">
        <v>0</v>
      </c>
      <c r="M76" s="119">
        <v>0</v>
      </c>
      <c r="N76" s="119">
        <v>0</v>
      </c>
      <c r="O76" s="119">
        <v>0</v>
      </c>
      <c r="P76" s="119">
        <v>0</v>
      </c>
      <c r="Q76" s="119">
        <v>0</v>
      </c>
      <c r="R76" s="119">
        <v>0</v>
      </c>
      <c r="S76" s="119">
        <v>0</v>
      </c>
      <c r="T76" s="119">
        <v>0</v>
      </c>
      <c r="U76" s="120">
        <v>0</v>
      </c>
      <c r="V76" s="119">
        <v>6.8569177468826856</v>
      </c>
      <c r="W76" s="119">
        <v>7.6797478765086087</v>
      </c>
      <c r="X76" s="119">
        <v>8.6013176216896419</v>
      </c>
      <c r="Y76" s="119">
        <v>9.6334757362924002</v>
      </c>
      <c r="Z76" s="119">
        <v>10.789492824647489</v>
      </c>
      <c r="AA76" s="119">
        <v>12.084231963605189</v>
      </c>
      <c r="AB76" s="119">
        <v>13.29265515996571</v>
      </c>
      <c r="AC76" s="119">
        <v>14.621920675962281</v>
      </c>
      <c r="AD76" s="119">
        <v>16.084112743558514</v>
      </c>
      <c r="AE76" s="119">
        <v>17.692524017914362</v>
      </c>
      <c r="AF76" s="119">
        <v>19.461776419705803</v>
      </c>
      <c r="AG76" s="119">
        <v>21.407954061676389</v>
      </c>
      <c r="AH76" s="108">
        <v>158.20612684840907</v>
      </c>
      <c r="AI76" s="119">
        <v>37.133069408798683</v>
      </c>
      <c r="AJ76" s="119">
        <v>39.3610535733266</v>
      </c>
      <c r="AK76" s="119">
        <v>41.722716787726199</v>
      </c>
      <c r="AL76" s="119">
        <v>44.226079794989772</v>
      </c>
      <c r="AM76" s="119">
        <v>46.879644582689167</v>
      </c>
      <c r="AN76" s="119">
        <v>49.692423257650503</v>
      </c>
      <c r="AO76" s="119">
        <v>52.673968653109547</v>
      </c>
      <c r="AP76" s="119">
        <v>55.83440677229612</v>
      </c>
      <c r="AQ76" s="119">
        <v>59.184471178633899</v>
      </c>
      <c r="AR76" s="119">
        <v>62.735539449351933</v>
      </c>
      <c r="AS76" s="119">
        <v>66.49967181631304</v>
      </c>
      <c r="AT76" s="119">
        <v>70.489652125291826</v>
      </c>
      <c r="AU76" s="108">
        <v>626.43269740017729</v>
      </c>
      <c r="AV76" s="119">
        <v>79.418341394495457</v>
      </c>
      <c r="AW76" s="119">
        <v>82.59507505027527</v>
      </c>
      <c r="AX76" s="119">
        <v>85.898878052286292</v>
      </c>
      <c r="AY76" s="119">
        <v>89.334833174377749</v>
      </c>
      <c r="AZ76" s="119">
        <v>92.908226501352857</v>
      </c>
      <c r="BA76" s="119">
        <v>96.624555561406979</v>
      </c>
      <c r="BB76" s="119">
        <v>100.48953778386327</v>
      </c>
      <c r="BC76" s="119">
        <v>104.50911929521779</v>
      </c>
      <c r="BD76" s="119">
        <v>108.6894840670265</v>
      </c>
      <c r="BE76" s="119">
        <v>113.03706342970756</v>
      </c>
      <c r="BF76" s="119">
        <v>117.55854596689586</v>
      </c>
      <c r="BG76" s="119">
        <v>122.26088780557171</v>
      </c>
      <c r="BH76" s="108">
        <v>1193.3245480824773</v>
      </c>
      <c r="BI76" s="119">
        <v>130.77212653357498</v>
      </c>
      <c r="BJ76" s="119">
        <v>130.77212653357498</v>
      </c>
      <c r="BK76" s="119">
        <v>134.69529032958224</v>
      </c>
      <c r="BL76" s="119">
        <v>134.69529032958224</v>
      </c>
      <c r="BM76" s="119">
        <v>138.73614903946969</v>
      </c>
      <c r="BN76" s="119">
        <v>138.73614903946969</v>
      </c>
      <c r="BO76" s="119">
        <v>142.8982335106538</v>
      </c>
      <c r="BP76" s="119">
        <v>142.8982335106538</v>
      </c>
      <c r="BQ76" s="119">
        <v>147.1851805159734</v>
      </c>
      <c r="BR76" s="119">
        <v>147.1851805159734</v>
      </c>
      <c r="BS76" s="119">
        <v>151.60073593145262</v>
      </c>
      <c r="BT76" s="119">
        <v>151.60073593145262</v>
      </c>
      <c r="BU76" s="108">
        <v>1691.7754317214133</v>
      </c>
      <c r="BW76" s="121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</row>
    <row r="77" spans="1:93" s="102" customFormat="1" ht="15.95" customHeight="1" x14ac:dyDescent="0.25">
      <c r="B77" s="415" t="s">
        <v>341</v>
      </c>
      <c r="C77" s="118"/>
      <c r="D77" s="418">
        <v>6.5000000000000002E-2</v>
      </c>
      <c r="E77" s="118">
        <v>0.09</v>
      </c>
      <c r="F77" s="118">
        <v>0.09</v>
      </c>
      <c r="G77" s="118">
        <v>0.09</v>
      </c>
      <c r="H77" s="106" t="s">
        <v>273</v>
      </c>
      <c r="I77" s="119">
        <v>0</v>
      </c>
      <c r="J77" s="119">
        <v>0</v>
      </c>
      <c r="K77" s="119">
        <v>0</v>
      </c>
      <c r="L77" s="119">
        <v>0</v>
      </c>
      <c r="M77" s="119"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  <c r="S77" s="119">
        <v>0</v>
      </c>
      <c r="T77" s="119">
        <v>0</v>
      </c>
      <c r="U77" s="120">
        <v>0</v>
      </c>
      <c r="V77" s="119">
        <v>11.142491338684364</v>
      </c>
      <c r="W77" s="119">
        <v>12.479590299326491</v>
      </c>
      <c r="X77" s="119">
        <v>13.977141135245668</v>
      </c>
      <c r="Y77" s="119">
        <v>15.654398071475152</v>
      </c>
      <c r="Z77" s="119">
        <v>17.532925840052169</v>
      </c>
      <c r="AA77" s="119">
        <v>19.636876940858432</v>
      </c>
      <c r="AB77" s="119">
        <v>21.600564634944277</v>
      </c>
      <c r="AC77" s="119">
        <v>23.760621098438708</v>
      </c>
      <c r="AD77" s="119">
        <v>26.136683208282584</v>
      </c>
      <c r="AE77" s="119">
        <v>28.750351529110841</v>
      </c>
      <c r="AF77" s="119">
        <v>31.625386682021929</v>
      </c>
      <c r="AG77" s="119">
        <v>34.787925350224128</v>
      </c>
      <c r="AH77" s="108">
        <v>257.08495612866477</v>
      </c>
      <c r="AI77" s="119">
        <v>55.699604113198021</v>
      </c>
      <c r="AJ77" s="119">
        <v>59.041580359989894</v>
      </c>
      <c r="AK77" s="119">
        <v>62.584075181589299</v>
      </c>
      <c r="AL77" s="119">
        <v>66.339119692484658</v>
      </c>
      <c r="AM77" s="119">
        <v>70.319466874033751</v>
      </c>
      <c r="AN77" s="119">
        <v>74.538634886475762</v>
      </c>
      <c r="AO77" s="119">
        <v>79.010952979664324</v>
      </c>
      <c r="AP77" s="119">
        <v>83.75161015844418</v>
      </c>
      <c r="AQ77" s="119">
        <v>88.776706767950841</v>
      </c>
      <c r="AR77" s="119">
        <v>94.103309174027899</v>
      </c>
      <c r="AS77" s="119">
        <v>99.749507724469552</v>
      </c>
      <c r="AT77" s="119">
        <v>105.73447818793774</v>
      </c>
      <c r="AU77" s="108">
        <v>939.64904610026588</v>
      </c>
      <c r="AV77" s="119">
        <v>119.1275120917432</v>
      </c>
      <c r="AW77" s="119">
        <v>123.89261257541291</v>
      </c>
      <c r="AX77" s="119">
        <v>128.84831707842943</v>
      </c>
      <c r="AY77" s="119">
        <v>134.00224976156662</v>
      </c>
      <c r="AZ77" s="119">
        <v>139.36233975202927</v>
      </c>
      <c r="BA77" s="119">
        <v>144.93683334211048</v>
      </c>
      <c r="BB77" s="119">
        <v>150.7343066757949</v>
      </c>
      <c r="BC77" s="119">
        <v>156.76367894282669</v>
      </c>
      <c r="BD77" s="119">
        <v>163.03422610053974</v>
      </c>
      <c r="BE77" s="119">
        <v>169.55559514456135</v>
      </c>
      <c r="BF77" s="119">
        <v>176.3378189503438</v>
      </c>
      <c r="BG77" s="119">
        <v>183.39133170835757</v>
      </c>
      <c r="BH77" s="108">
        <v>1789.9868221237157</v>
      </c>
      <c r="BI77" s="119">
        <v>196.15818980036249</v>
      </c>
      <c r="BJ77" s="119">
        <v>196.15818980036249</v>
      </c>
      <c r="BK77" s="119">
        <v>202.04293549437335</v>
      </c>
      <c r="BL77" s="119">
        <v>202.04293549437335</v>
      </c>
      <c r="BM77" s="119">
        <v>208.10422355920457</v>
      </c>
      <c r="BN77" s="119">
        <v>208.10422355920457</v>
      </c>
      <c r="BO77" s="119">
        <v>214.34735026598068</v>
      </c>
      <c r="BP77" s="119">
        <v>214.34735026598068</v>
      </c>
      <c r="BQ77" s="119">
        <v>220.77777077396013</v>
      </c>
      <c r="BR77" s="119">
        <v>220.77777077396013</v>
      </c>
      <c r="BS77" s="119">
        <v>227.40110389717896</v>
      </c>
      <c r="BT77" s="119">
        <v>227.40110389717896</v>
      </c>
      <c r="BU77" s="108">
        <v>2537.66314758212</v>
      </c>
      <c r="BW77" s="121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</row>
    <row r="78" spans="1:93" s="102" customFormat="1" ht="15.95" customHeight="1" x14ac:dyDescent="0.25">
      <c r="B78" s="415" t="s">
        <v>339</v>
      </c>
      <c r="C78" s="118"/>
      <c r="D78" s="118">
        <v>0.02</v>
      </c>
      <c r="E78" s="418">
        <v>2.5000000000000001E-2</v>
      </c>
      <c r="F78" s="418">
        <v>2.5000000000000001E-2</v>
      </c>
      <c r="G78" s="418">
        <v>2.5000000000000001E-2</v>
      </c>
      <c r="H78" s="106" t="s">
        <v>273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  <c r="S78" s="119">
        <v>0</v>
      </c>
      <c r="T78" s="119">
        <v>0</v>
      </c>
      <c r="U78" s="120">
        <v>0</v>
      </c>
      <c r="V78" s="119">
        <v>3.4284588734413428</v>
      </c>
      <c r="W78" s="119">
        <v>3.8398739382543043</v>
      </c>
      <c r="X78" s="119">
        <v>4.3006588108448209</v>
      </c>
      <c r="Y78" s="119">
        <v>4.8167378681462001</v>
      </c>
      <c r="Z78" s="119">
        <v>5.3947464123237445</v>
      </c>
      <c r="AA78" s="119">
        <v>6.0421159818025947</v>
      </c>
      <c r="AB78" s="119">
        <v>6.6463275799828549</v>
      </c>
      <c r="AC78" s="119">
        <v>7.3109603379811405</v>
      </c>
      <c r="AD78" s="119">
        <v>8.0420563717792568</v>
      </c>
      <c r="AE78" s="119">
        <v>8.8462620089571811</v>
      </c>
      <c r="AF78" s="119">
        <v>9.7308882098529015</v>
      </c>
      <c r="AG78" s="119">
        <v>10.703977030838194</v>
      </c>
      <c r="AH78" s="108">
        <v>79.103063424204535</v>
      </c>
      <c r="AI78" s="119">
        <v>15.472112253666118</v>
      </c>
      <c r="AJ78" s="119">
        <v>16.400438988886084</v>
      </c>
      <c r="AK78" s="119">
        <v>17.38446532821925</v>
      </c>
      <c r="AL78" s="119">
        <v>18.427533247912404</v>
      </c>
      <c r="AM78" s="119">
        <v>19.533185242787155</v>
      </c>
      <c r="AN78" s="119">
        <v>20.705176357354379</v>
      </c>
      <c r="AO78" s="119">
        <v>21.947486938795649</v>
      </c>
      <c r="AP78" s="119">
        <v>23.264336155123388</v>
      </c>
      <c r="AQ78" s="119">
        <v>24.660196324430792</v>
      </c>
      <c r="AR78" s="119">
        <v>26.139808103896641</v>
      </c>
      <c r="AS78" s="119">
        <v>27.708196590130434</v>
      </c>
      <c r="AT78" s="119">
        <v>29.370688385538262</v>
      </c>
      <c r="AU78" s="108">
        <v>261.01362391674058</v>
      </c>
      <c r="AV78" s="119">
        <v>33.090975581039778</v>
      </c>
      <c r="AW78" s="119">
        <v>34.414614604281368</v>
      </c>
      <c r="AX78" s="119">
        <v>35.791199188452623</v>
      </c>
      <c r="AY78" s="119">
        <v>37.222847155990728</v>
      </c>
      <c r="AZ78" s="119">
        <v>38.711761042230364</v>
      </c>
      <c r="BA78" s="119">
        <v>40.260231483919576</v>
      </c>
      <c r="BB78" s="119">
        <v>41.870640743276368</v>
      </c>
      <c r="BC78" s="119">
        <v>43.545466373007415</v>
      </c>
      <c r="BD78" s="119">
        <v>45.287285027927709</v>
      </c>
      <c r="BE78" s="119">
        <v>47.098776429044818</v>
      </c>
      <c r="BF78" s="119">
        <v>48.982727486206613</v>
      </c>
      <c r="BG78" s="119">
        <v>50.942036585654883</v>
      </c>
      <c r="BH78" s="108">
        <v>497.21856170103223</v>
      </c>
      <c r="BI78" s="119">
        <v>54.48838605565625</v>
      </c>
      <c r="BJ78" s="119">
        <v>54.48838605565625</v>
      </c>
      <c r="BK78" s="119">
        <v>56.123037637325936</v>
      </c>
      <c r="BL78" s="119">
        <v>56.123037637325936</v>
      </c>
      <c r="BM78" s="119">
        <v>57.806728766445715</v>
      </c>
      <c r="BN78" s="119">
        <v>57.806728766445715</v>
      </c>
      <c r="BO78" s="119">
        <v>59.540930629439089</v>
      </c>
      <c r="BP78" s="119">
        <v>59.540930629439089</v>
      </c>
      <c r="BQ78" s="119">
        <v>61.327158548322259</v>
      </c>
      <c r="BR78" s="119">
        <v>61.327158548322259</v>
      </c>
      <c r="BS78" s="119">
        <v>63.166973304771936</v>
      </c>
      <c r="BT78" s="119">
        <v>63.166973304771936</v>
      </c>
      <c r="BU78" s="108">
        <v>704.90642988392221</v>
      </c>
      <c r="BV78" s="121"/>
      <c r="BW78" s="121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</row>
    <row r="79" spans="1:93" s="102" customFormat="1" ht="15.95" customHeight="1" x14ac:dyDescent="0.25">
      <c r="B79" s="415" t="s">
        <v>342</v>
      </c>
      <c r="C79" s="118"/>
      <c r="D79" s="118">
        <v>0.04</v>
      </c>
      <c r="E79" s="118">
        <v>0.05</v>
      </c>
      <c r="F79" s="118">
        <v>0.05</v>
      </c>
      <c r="G79" s="118">
        <v>0.05</v>
      </c>
      <c r="H79" s="106" t="s">
        <v>273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  <c r="S79" s="119">
        <v>0</v>
      </c>
      <c r="T79" s="119">
        <v>0</v>
      </c>
      <c r="U79" s="120">
        <v>0</v>
      </c>
      <c r="V79" s="119">
        <v>6.8569177468826856</v>
      </c>
      <c r="W79" s="119">
        <v>7.6797478765086087</v>
      </c>
      <c r="X79" s="119">
        <v>8.6013176216896419</v>
      </c>
      <c r="Y79" s="119">
        <v>9.6334757362924002</v>
      </c>
      <c r="Z79" s="119">
        <v>10.789492824647489</v>
      </c>
      <c r="AA79" s="119">
        <v>12.084231963605189</v>
      </c>
      <c r="AB79" s="119">
        <v>13.29265515996571</v>
      </c>
      <c r="AC79" s="119">
        <v>14.621920675962281</v>
      </c>
      <c r="AD79" s="119">
        <v>16.084112743558514</v>
      </c>
      <c r="AE79" s="119">
        <v>17.692524017914362</v>
      </c>
      <c r="AF79" s="119">
        <v>19.461776419705803</v>
      </c>
      <c r="AG79" s="119">
        <v>21.407954061676389</v>
      </c>
      <c r="AH79" s="108">
        <v>158.20612684840907</v>
      </c>
      <c r="AI79" s="119">
        <v>30.944224507332237</v>
      </c>
      <c r="AJ79" s="119">
        <v>32.800877977772167</v>
      </c>
      <c r="AK79" s="119">
        <v>34.768930656438499</v>
      </c>
      <c r="AL79" s="119">
        <v>36.855066495824808</v>
      </c>
      <c r="AM79" s="119">
        <v>39.066370485574311</v>
      </c>
      <c r="AN79" s="119">
        <v>41.410352714708758</v>
      </c>
      <c r="AO79" s="119">
        <v>43.894973877591298</v>
      </c>
      <c r="AP79" s="119">
        <v>46.528672310246776</v>
      </c>
      <c r="AQ79" s="119">
        <v>49.320392648861585</v>
      </c>
      <c r="AR79" s="119">
        <v>52.279616207793282</v>
      </c>
      <c r="AS79" s="119">
        <v>55.416393180260869</v>
      </c>
      <c r="AT79" s="119">
        <v>58.741376771076524</v>
      </c>
      <c r="AU79" s="108">
        <v>522.02724783348117</v>
      </c>
      <c r="AV79" s="119">
        <v>66.181951162079557</v>
      </c>
      <c r="AW79" s="119">
        <v>68.829229208562737</v>
      </c>
      <c r="AX79" s="119">
        <v>71.582398376905246</v>
      </c>
      <c r="AY79" s="119">
        <v>74.445694311981455</v>
      </c>
      <c r="AZ79" s="119">
        <v>77.423522084460728</v>
      </c>
      <c r="BA79" s="119">
        <v>80.520462967839151</v>
      </c>
      <c r="BB79" s="119">
        <v>83.741281486552737</v>
      </c>
      <c r="BC79" s="119">
        <v>87.090932746014829</v>
      </c>
      <c r="BD79" s="119">
        <v>90.574570055855418</v>
      </c>
      <c r="BE79" s="119">
        <v>94.197552858089637</v>
      </c>
      <c r="BF79" s="119">
        <v>97.965454972413227</v>
      </c>
      <c r="BG79" s="119">
        <v>101.88407317130977</v>
      </c>
      <c r="BH79" s="108">
        <v>994.43712340206446</v>
      </c>
      <c r="BI79" s="119">
        <v>108.9767721113125</v>
      </c>
      <c r="BJ79" s="119">
        <v>108.9767721113125</v>
      </c>
      <c r="BK79" s="119">
        <v>112.24607527465187</v>
      </c>
      <c r="BL79" s="119">
        <v>112.24607527465187</v>
      </c>
      <c r="BM79" s="119">
        <v>115.61345753289143</v>
      </c>
      <c r="BN79" s="119">
        <v>115.61345753289143</v>
      </c>
      <c r="BO79" s="119">
        <v>119.08186125887818</v>
      </c>
      <c r="BP79" s="119">
        <v>119.08186125887818</v>
      </c>
      <c r="BQ79" s="119">
        <v>122.65431709664452</v>
      </c>
      <c r="BR79" s="119">
        <v>122.65431709664452</v>
      </c>
      <c r="BS79" s="119">
        <v>126.33394660954387</v>
      </c>
      <c r="BT79" s="119">
        <v>126.33394660954387</v>
      </c>
      <c r="BU79" s="108">
        <v>1409.8128597678444</v>
      </c>
      <c r="BV79" s="121"/>
      <c r="BW79" s="121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</row>
    <row r="80" spans="1:93" s="102" customFormat="1" ht="15.95" customHeight="1" x14ac:dyDescent="0.25">
      <c r="B80" s="415" t="s">
        <v>341</v>
      </c>
      <c r="C80" s="505"/>
      <c r="D80" s="506">
        <v>6.5000000000000002E-2</v>
      </c>
      <c r="E80" s="506">
        <v>8.5000000000000006E-2</v>
      </c>
      <c r="F80" s="506">
        <v>8.5000000000000006E-2</v>
      </c>
      <c r="G80" s="506">
        <v>8.5000000000000006E-2</v>
      </c>
      <c r="H80" s="106" t="s">
        <v>273</v>
      </c>
      <c r="I80" s="119">
        <v>0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0</v>
      </c>
      <c r="P80" s="119">
        <v>0</v>
      </c>
      <c r="Q80" s="119">
        <v>0</v>
      </c>
      <c r="R80" s="119">
        <v>0</v>
      </c>
      <c r="S80" s="119">
        <v>0</v>
      </c>
      <c r="T80" s="119">
        <v>0</v>
      </c>
      <c r="U80" s="120">
        <v>0</v>
      </c>
      <c r="V80" s="119">
        <v>11.142491338684364</v>
      </c>
      <c r="W80" s="119">
        <v>12.479590299326491</v>
      </c>
      <c r="X80" s="119">
        <v>13.977141135245668</v>
      </c>
      <c r="Y80" s="119">
        <v>15.654398071475152</v>
      </c>
      <c r="Z80" s="119">
        <v>17.532925840052169</v>
      </c>
      <c r="AA80" s="119">
        <v>19.636876940858432</v>
      </c>
      <c r="AB80" s="119">
        <v>21.600564634944277</v>
      </c>
      <c r="AC80" s="119">
        <v>23.760621098438708</v>
      </c>
      <c r="AD80" s="119">
        <v>26.136683208282584</v>
      </c>
      <c r="AE80" s="119">
        <v>28.750351529110841</v>
      </c>
      <c r="AF80" s="119">
        <v>31.625386682021929</v>
      </c>
      <c r="AG80" s="119">
        <v>34.787925350224128</v>
      </c>
      <c r="AH80" s="108">
        <v>257.08495612866477</v>
      </c>
      <c r="AI80" s="119">
        <v>52.605181662464801</v>
      </c>
      <c r="AJ80" s="119">
        <v>55.761492562212688</v>
      </c>
      <c r="AK80" s="119">
        <v>59.107182115945456</v>
      </c>
      <c r="AL80" s="119">
        <v>62.65361304290218</v>
      </c>
      <c r="AM80" s="119">
        <v>66.412829825476322</v>
      </c>
      <c r="AN80" s="119">
        <v>70.397599615004893</v>
      </c>
      <c r="AO80" s="119">
        <v>74.621455591905203</v>
      </c>
      <c r="AP80" s="119">
        <v>79.098742927419522</v>
      </c>
      <c r="AQ80" s="119">
        <v>83.844667503064699</v>
      </c>
      <c r="AR80" s="119">
        <v>88.875347553248574</v>
      </c>
      <c r="AS80" s="119">
        <v>94.207868406443481</v>
      </c>
      <c r="AT80" s="119">
        <v>99.860340510830099</v>
      </c>
      <c r="AU80" s="108">
        <v>887.44632131691787</v>
      </c>
      <c r="AV80" s="119">
        <v>112.50931697553526</v>
      </c>
      <c r="AW80" s="119">
        <v>117.00968965455665</v>
      </c>
      <c r="AX80" s="119">
        <v>121.69007724073893</v>
      </c>
      <c r="AY80" s="119">
        <v>126.55768033036848</v>
      </c>
      <c r="AZ80" s="119">
        <v>131.61998754358322</v>
      </c>
      <c r="BA80" s="119">
        <v>136.88478704532656</v>
      </c>
      <c r="BB80" s="119">
        <v>142.36017852713965</v>
      </c>
      <c r="BC80" s="119">
        <v>148.0545856682252</v>
      </c>
      <c r="BD80" s="119">
        <v>153.97676909495422</v>
      </c>
      <c r="BE80" s="119">
        <v>160.13583985875241</v>
      </c>
      <c r="BF80" s="119">
        <v>166.54127345310249</v>
      </c>
      <c r="BG80" s="119">
        <v>173.20292439122662</v>
      </c>
      <c r="BH80" s="108">
        <v>1690.5431097835099</v>
      </c>
      <c r="BI80" s="119">
        <v>185.26051258923124</v>
      </c>
      <c r="BJ80" s="119">
        <v>185.26051258923124</v>
      </c>
      <c r="BK80" s="119">
        <v>190.81832796690819</v>
      </c>
      <c r="BL80" s="119">
        <v>190.81832796690819</v>
      </c>
      <c r="BM80" s="119">
        <v>196.54287780591542</v>
      </c>
      <c r="BN80" s="119">
        <v>196.54287780591542</v>
      </c>
      <c r="BO80" s="119">
        <v>202.43916414009288</v>
      </c>
      <c r="BP80" s="119">
        <v>202.43916414009288</v>
      </c>
      <c r="BQ80" s="119">
        <v>208.51233906429567</v>
      </c>
      <c r="BR80" s="119">
        <v>208.51233906429567</v>
      </c>
      <c r="BS80" s="119">
        <v>214.76770923622459</v>
      </c>
      <c r="BT80" s="119">
        <v>214.76770923622459</v>
      </c>
      <c r="BU80" s="108">
        <v>2396.6818616053361</v>
      </c>
      <c r="BV80" s="121"/>
      <c r="BW80" s="121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</row>
    <row r="81" spans="2:93" s="102" customFormat="1" ht="15.95" customHeight="1" x14ac:dyDescent="0.25">
      <c r="C81" s="592">
        <v>1</v>
      </c>
      <c r="D81" s="592">
        <v>1</v>
      </c>
      <c r="E81" s="592">
        <v>1</v>
      </c>
      <c r="F81" s="592">
        <v>1</v>
      </c>
      <c r="G81" s="592">
        <v>1</v>
      </c>
      <c r="H81" s="106" t="s">
        <v>273</v>
      </c>
      <c r="I81" s="115">
        <v>40</v>
      </c>
      <c r="J81" s="115">
        <v>44.800000000000004</v>
      </c>
      <c r="K81" s="115">
        <v>50.176000000000016</v>
      </c>
      <c r="L81" s="115">
        <v>56.197120000000012</v>
      </c>
      <c r="M81" s="115">
        <v>62.940774400000024</v>
      </c>
      <c r="N81" s="115">
        <v>70.493667328000029</v>
      </c>
      <c r="O81" s="115">
        <v>78.952907407360044</v>
      </c>
      <c r="P81" s="115">
        <v>88.427256296243257</v>
      </c>
      <c r="Q81" s="115">
        <v>99.038527051792471</v>
      </c>
      <c r="R81" s="115">
        <v>110.92315029800756</v>
      </c>
      <c r="S81" s="115">
        <v>124.2339283337685</v>
      </c>
      <c r="T81" s="115">
        <v>139.14199973382071</v>
      </c>
      <c r="U81" s="108">
        <v>965.32533084899273</v>
      </c>
      <c r="V81" s="115">
        <v>160.28045233338275</v>
      </c>
      <c r="W81" s="115">
        <v>179.51410661338872</v>
      </c>
      <c r="X81" s="115">
        <v>201.05579940699542</v>
      </c>
      <c r="Y81" s="115">
        <v>225.18249533583486</v>
      </c>
      <c r="Z81" s="115">
        <v>252.20439477613505</v>
      </c>
      <c r="AA81" s="115">
        <v>282.46892214927129</v>
      </c>
      <c r="AB81" s="115">
        <v>310.71581436419848</v>
      </c>
      <c r="AC81" s="115">
        <v>341.78739580061836</v>
      </c>
      <c r="AD81" s="115">
        <v>375.96613538068027</v>
      </c>
      <c r="AE81" s="115">
        <v>413.56274891874824</v>
      </c>
      <c r="AF81" s="115">
        <v>454.91902381062312</v>
      </c>
      <c r="AG81" s="115">
        <v>500.41092619168563</v>
      </c>
      <c r="AH81" s="108">
        <v>3698.0682150815619</v>
      </c>
      <c r="AI81" s="115">
        <v>566.27930848417986</v>
      </c>
      <c r="AJ81" s="115">
        <v>600.25606699323066</v>
      </c>
      <c r="AK81" s="115">
        <v>636.27143101282445</v>
      </c>
      <c r="AL81" s="115">
        <v>674.447716873594</v>
      </c>
      <c r="AM81" s="115">
        <v>714.91457988600985</v>
      </c>
      <c r="AN81" s="115">
        <v>757.80945467917024</v>
      </c>
      <c r="AO81" s="115">
        <v>803.27802195992069</v>
      </c>
      <c r="AP81" s="115">
        <v>851.4747032775158</v>
      </c>
      <c r="AQ81" s="115">
        <v>902.56318547416686</v>
      </c>
      <c r="AR81" s="115">
        <v>956.71697660261702</v>
      </c>
      <c r="AS81" s="115">
        <v>1014.1199951987739</v>
      </c>
      <c r="AT81" s="115">
        <v>1074.9671949107005</v>
      </c>
      <c r="AU81" s="108">
        <v>9553.0986353527042</v>
      </c>
      <c r="AV81" s="115">
        <v>1211.1297062660558</v>
      </c>
      <c r="AW81" s="115">
        <v>1259.5748945166979</v>
      </c>
      <c r="AX81" s="115">
        <v>1309.957890297366</v>
      </c>
      <c r="AY81" s="115">
        <v>1362.3562059092606</v>
      </c>
      <c r="AZ81" s="115">
        <v>1416.8504541456314</v>
      </c>
      <c r="BA81" s="115">
        <v>1473.5244723114565</v>
      </c>
      <c r="BB81" s="115">
        <v>1532.4654512039149</v>
      </c>
      <c r="BC81" s="115">
        <v>1593.7640692520713</v>
      </c>
      <c r="BD81" s="115">
        <v>1657.5146320221543</v>
      </c>
      <c r="BE81" s="115">
        <v>1723.8152173030403</v>
      </c>
      <c r="BF81" s="115">
        <v>1792.7678259951622</v>
      </c>
      <c r="BG81" s="115">
        <v>1864.4785390349687</v>
      </c>
      <c r="BH81" s="108">
        <v>18198.199358257782</v>
      </c>
      <c r="BI81" s="115">
        <v>1994.2749296370187</v>
      </c>
      <c r="BJ81" s="115">
        <v>1994.2749296370187</v>
      </c>
      <c r="BK81" s="115">
        <v>2054.103177526129</v>
      </c>
      <c r="BL81" s="115">
        <v>2054.103177526129</v>
      </c>
      <c r="BM81" s="115">
        <v>2115.7262728519131</v>
      </c>
      <c r="BN81" s="115">
        <v>2115.7262728519131</v>
      </c>
      <c r="BO81" s="115">
        <v>2179.1980610374703</v>
      </c>
      <c r="BP81" s="115">
        <v>2179.1980610374703</v>
      </c>
      <c r="BQ81" s="115">
        <v>2244.574002868595</v>
      </c>
      <c r="BR81" s="115">
        <v>2244.574002868595</v>
      </c>
      <c r="BS81" s="115">
        <v>2311.9112229546531</v>
      </c>
      <c r="BT81" s="115">
        <v>2311.9112229546531</v>
      </c>
      <c r="BU81" s="108">
        <v>25799.575333751553</v>
      </c>
      <c r="BV81" s="121"/>
      <c r="BW81" s="121"/>
      <c r="BX81" s="121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</row>
    <row r="82" spans="2:93" s="102" customFormat="1" ht="15.95" customHeight="1" x14ac:dyDescent="0.25">
      <c r="C82" s="129"/>
      <c r="D82" s="129"/>
      <c r="E82" s="129"/>
      <c r="F82" s="129"/>
      <c r="G82" s="129"/>
      <c r="H82" s="106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08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08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08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08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08"/>
      <c r="BV82" s="121"/>
      <c r="BW82" s="121"/>
      <c r="BX82" s="121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</row>
    <row r="83" spans="2:93" s="136" customFormat="1" ht="15.95" customHeight="1" x14ac:dyDescent="0.25">
      <c r="B83" s="130" t="s">
        <v>275</v>
      </c>
      <c r="C83" s="131">
        <v>40</v>
      </c>
      <c r="D83" s="131">
        <v>41.2</v>
      </c>
      <c r="E83" s="131">
        <v>42.436000000000007</v>
      </c>
      <c r="F83" s="131">
        <v>43.709080000000007</v>
      </c>
      <c r="G83" s="131">
        <v>45.020352400000007</v>
      </c>
      <c r="H83" s="132" t="s">
        <v>267</v>
      </c>
      <c r="I83" s="133">
        <v>8000</v>
      </c>
      <c r="J83" s="133">
        <v>8800.0000000000018</v>
      </c>
      <c r="K83" s="133">
        <v>9680.0000000000018</v>
      </c>
      <c r="L83" s="133">
        <v>10648.000000000004</v>
      </c>
      <c r="M83" s="133">
        <v>11712.800000000007</v>
      </c>
      <c r="N83" s="133">
        <v>12884.080000000009</v>
      </c>
      <c r="O83" s="133">
        <v>14172.48800000001</v>
      </c>
      <c r="P83" s="133">
        <v>15589.736800000011</v>
      </c>
      <c r="Q83" s="133">
        <v>17148.710480000016</v>
      </c>
      <c r="R83" s="133">
        <v>18863.581528000017</v>
      </c>
      <c r="S83" s="133">
        <v>20749.93968080002</v>
      </c>
      <c r="T83" s="133">
        <v>22824.933648880025</v>
      </c>
      <c r="U83" s="134">
        <v>171074.27013768008</v>
      </c>
      <c r="V83" s="133">
        <v>26330.843457348001</v>
      </c>
      <c r="W83" s="133">
        <v>29490.544672229764</v>
      </c>
      <c r="X83" s="133">
        <v>29490.544672229764</v>
      </c>
      <c r="Y83" s="133">
        <v>33029.410032897336</v>
      </c>
      <c r="Z83" s="133">
        <v>33029.410032897336</v>
      </c>
      <c r="AA83" s="133">
        <v>36992.939236845021</v>
      </c>
      <c r="AB83" s="133">
        <v>36992.939236845021</v>
      </c>
      <c r="AC83" s="133">
        <v>41432.091945266431</v>
      </c>
      <c r="AD83" s="133">
        <v>41432.091945266431</v>
      </c>
      <c r="AE83" s="133">
        <v>46403.942978698404</v>
      </c>
      <c r="AF83" s="133">
        <v>46403.942978698404</v>
      </c>
      <c r="AG83" s="133">
        <v>51972.416136142216</v>
      </c>
      <c r="AH83" s="134">
        <v>453001.11732536409</v>
      </c>
      <c r="AI83" s="133">
        <v>59955.379254653672</v>
      </c>
      <c r="AJ83" s="133">
        <v>67150.024765212118</v>
      </c>
      <c r="AK83" s="133">
        <v>67150.024765212118</v>
      </c>
      <c r="AL83" s="133">
        <v>75208.027737037584</v>
      </c>
      <c r="AM83" s="133">
        <v>75208.027737037584</v>
      </c>
      <c r="AN83" s="133">
        <v>84232.9910654821</v>
      </c>
      <c r="AO83" s="133">
        <v>84232.9910654821</v>
      </c>
      <c r="AP83" s="133">
        <v>94340.949993339949</v>
      </c>
      <c r="AQ83" s="133">
        <v>94340.949993339949</v>
      </c>
      <c r="AR83" s="133">
        <v>105661.86399254075</v>
      </c>
      <c r="AS83" s="133">
        <v>105661.86399254075</v>
      </c>
      <c r="AT83" s="133">
        <v>118341.28767164565</v>
      </c>
      <c r="AU83" s="134">
        <v>1031484.3820335242</v>
      </c>
      <c r="AV83" s="133">
        <v>136518.50945801043</v>
      </c>
      <c r="AW83" s="133">
        <v>152900.7305929717</v>
      </c>
      <c r="AX83" s="133">
        <v>152900.7305929717</v>
      </c>
      <c r="AY83" s="133">
        <v>171248.81826412832</v>
      </c>
      <c r="AZ83" s="133">
        <v>171248.81826412832</v>
      </c>
      <c r="BA83" s="133">
        <v>191798.67645582373</v>
      </c>
      <c r="BB83" s="133">
        <v>191798.67645582373</v>
      </c>
      <c r="BC83" s="133">
        <v>214814.51763052258</v>
      </c>
      <c r="BD83" s="133">
        <v>214814.51763052258</v>
      </c>
      <c r="BE83" s="133">
        <v>240592.2597461853</v>
      </c>
      <c r="BF83" s="133">
        <v>240592.2597461853</v>
      </c>
      <c r="BG83" s="133">
        <v>269463.33091572759</v>
      </c>
      <c r="BH83" s="134">
        <v>2348691.845753001</v>
      </c>
      <c r="BI83" s="133">
        <v>310852.89854438335</v>
      </c>
      <c r="BJ83" s="133">
        <v>348155.24636970938</v>
      </c>
      <c r="BK83" s="133">
        <v>348155.24636970938</v>
      </c>
      <c r="BL83" s="133">
        <v>389933.87593407457</v>
      </c>
      <c r="BM83" s="133">
        <v>389933.87593407457</v>
      </c>
      <c r="BN83" s="133">
        <v>436725.9410461635</v>
      </c>
      <c r="BO83" s="133">
        <v>436725.9410461635</v>
      </c>
      <c r="BP83" s="133">
        <v>489133.05397170316</v>
      </c>
      <c r="BQ83" s="133">
        <v>489133.05397170316</v>
      </c>
      <c r="BR83" s="133">
        <v>547829.02044830751</v>
      </c>
      <c r="BS83" s="133">
        <v>547829.02044830751</v>
      </c>
      <c r="BT83" s="133">
        <v>613568.50290210452</v>
      </c>
      <c r="BU83" s="134">
        <v>5347975.6769864047</v>
      </c>
      <c r="BV83" s="135"/>
      <c r="BW83" s="135"/>
      <c r="BX83" s="135"/>
      <c r="BY83" s="135"/>
      <c r="BZ83" s="135"/>
      <c r="CA83" s="135"/>
      <c r="CB83" s="135"/>
      <c r="CC83" s="135"/>
      <c r="CD83" s="135"/>
      <c r="CE83" s="135"/>
      <c r="CF83" s="135"/>
      <c r="CG83" s="135"/>
      <c r="CH83" s="135"/>
      <c r="CI83" s="135"/>
      <c r="CJ83" s="135"/>
      <c r="CK83" s="135"/>
      <c r="CL83" s="135"/>
      <c r="CM83" s="135"/>
      <c r="CN83" s="135"/>
      <c r="CO83" s="135"/>
    </row>
    <row r="84" spans="2:93" s="102" customFormat="1" ht="15.95" customHeight="1" x14ac:dyDescent="0.25">
      <c r="B84" s="415" t="s">
        <v>337</v>
      </c>
      <c r="C84" s="118">
        <v>0.16</v>
      </c>
      <c r="D84" s="118">
        <v>0.11</v>
      </c>
      <c r="E84" s="118">
        <v>0.1</v>
      </c>
      <c r="F84" s="118">
        <v>0.1</v>
      </c>
      <c r="G84" s="118">
        <v>0.1</v>
      </c>
      <c r="H84" s="106" t="s">
        <v>276</v>
      </c>
      <c r="I84" s="143">
        <v>1280</v>
      </c>
      <c r="J84" s="143">
        <v>1408.0000000000002</v>
      </c>
      <c r="K84" s="143">
        <v>1548.8000000000004</v>
      </c>
      <c r="L84" s="143">
        <v>1703.6800000000005</v>
      </c>
      <c r="M84" s="143">
        <v>1874.0480000000011</v>
      </c>
      <c r="N84" s="143">
        <v>2061.4528000000014</v>
      </c>
      <c r="O84" s="143">
        <v>2267.5980800000016</v>
      </c>
      <c r="P84" s="143">
        <v>2494.3578880000018</v>
      </c>
      <c r="Q84" s="143">
        <v>2743.7936768000027</v>
      </c>
      <c r="R84" s="143">
        <v>3018.1730444800028</v>
      </c>
      <c r="S84" s="143">
        <v>3319.9903489280032</v>
      </c>
      <c r="T84" s="143">
        <v>3651.9893838208041</v>
      </c>
      <c r="U84" s="146">
        <v>27371.88322202882</v>
      </c>
      <c r="V84" s="143">
        <v>2896.3927803082802</v>
      </c>
      <c r="W84" s="143">
        <v>3243.9599139452739</v>
      </c>
      <c r="X84" s="143">
        <v>3243.9599139452739</v>
      </c>
      <c r="Y84" s="143">
        <v>3633.2351036187069</v>
      </c>
      <c r="Z84" s="143">
        <v>3633.2351036187069</v>
      </c>
      <c r="AA84" s="143">
        <v>4069.2233160529522</v>
      </c>
      <c r="AB84" s="143">
        <v>4069.2233160529522</v>
      </c>
      <c r="AC84" s="143">
        <v>4557.5301139793073</v>
      </c>
      <c r="AD84" s="143">
        <v>4557.5301139793073</v>
      </c>
      <c r="AE84" s="143">
        <v>5104.4337276568249</v>
      </c>
      <c r="AF84" s="143">
        <v>5104.4337276568249</v>
      </c>
      <c r="AG84" s="143">
        <v>5716.9657749756434</v>
      </c>
      <c r="AH84" s="146">
        <v>49830.122905790056</v>
      </c>
      <c r="AI84" s="143">
        <v>5995.5379254653672</v>
      </c>
      <c r="AJ84" s="143">
        <v>6715.002476521212</v>
      </c>
      <c r="AK84" s="143">
        <v>6715.002476521212</v>
      </c>
      <c r="AL84" s="143">
        <v>7520.8027737037592</v>
      </c>
      <c r="AM84" s="143">
        <v>7520.8027737037592</v>
      </c>
      <c r="AN84" s="143">
        <v>8423.2991065482111</v>
      </c>
      <c r="AO84" s="143">
        <v>8423.2991065482111</v>
      </c>
      <c r="AP84" s="143">
        <v>9434.0949993339946</v>
      </c>
      <c r="AQ84" s="143">
        <v>9434.0949993339946</v>
      </c>
      <c r="AR84" s="143">
        <v>10566.186399254075</v>
      </c>
      <c r="AS84" s="143">
        <v>10566.186399254075</v>
      </c>
      <c r="AT84" s="143">
        <v>11834.128767164566</v>
      </c>
      <c r="AU84" s="146">
        <v>103148.43820335245</v>
      </c>
      <c r="AV84" s="143">
        <v>13651.850945801045</v>
      </c>
      <c r="AW84" s="143">
        <v>15290.07305929717</v>
      </c>
      <c r="AX84" s="143">
        <v>15290.07305929717</v>
      </c>
      <c r="AY84" s="143">
        <v>17124.881826412831</v>
      </c>
      <c r="AZ84" s="143">
        <v>17124.881826412831</v>
      </c>
      <c r="BA84" s="143">
        <v>19179.867645582373</v>
      </c>
      <c r="BB84" s="143">
        <v>19179.867645582373</v>
      </c>
      <c r="BC84" s="143">
        <v>21481.451763052261</v>
      </c>
      <c r="BD84" s="143">
        <v>21481.451763052261</v>
      </c>
      <c r="BE84" s="143">
        <v>24059.22597461853</v>
      </c>
      <c r="BF84" s="143">
        <v>24059.22597461853</v>
      </c>
      <c r="BG84" s="143">
        <v>26946.33309157276</v>
      </c>
      <c r="BH84" s="146">
        <v>234869.18457530011</v>
      </c>
      <c r="BI84" s="143">
        <v>31085.289854438335</v>
      </c>
      <c r="BJ84" s="143">
        <v>34815.524636970942</v>
      </c>
      <c r="BK84" s="143">
        <v>34815.524636970942</v>
      </c>
      <c r="BL84" s="143">
        <v>38993.38759340746</v>
      </c>
      <c r="BM84" s="143">
        <v>38993.38759340746</v>
      </c>
      <c r="BN84" s="143">
        <v>43672.59410461635</v>
      </c>
      <c r="BO84" s="143">
        <v>43672.59410461635</v>
      </c>
      <c r="BP84" s="143">
        <v>48913.305397170319</v>
      </c>
      <c r="BQ84" s="143">
        <v>48913.305397170319</v>
      </c>
      <c r="BR84" s="143">
        <v>54782.902044830756</v>
      </c>
      <c r="BS84" s="143">
        <v>54782.902044830756</v>
      </c>
      <c r="BT84" s="143">
        <v>61356.850290210452</v>
      </c>
      <c r="BU84" s="146">
        <v>534797.5676986404</v>
      </c>
      <c r="BV84" s="121"/>
      <c r="BW84" s="121"/>
      <c r="BX84" s="116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</row>
    <row r="85" spans="2:93" s="102" customFormat="1" ht="15.95" customHeight="1" x14ac:dyDescent="0.25">
      <c r="B85" s="415" t="s">
        <v>335</v>
      </c>
      <c r="C85" s="118">
        <v>0.16</v>
      </c>
      <c r="D85" s="118">
        <v>0.11</v>
      </c>
      <c r="E85" s="118">
        <v>0.1</v>
      </c>
      <c r="F85" s="118">
        <v>0.1</v>
      </c>
      <c r="G85" s="118">
        <v>0.1</v>
      </c>
      <c r="H85" s="106" t="s">
        <v>276</v>
      </c>
      <c r="I85" s="143">
        <v>1280</v>
      </c>
      <c r="J85" s="143">
        <v>1408.0000000000002</v>
      </c>
      <c r="K85" s="143">
        <v>1548.8000000000004</v>
      </c>
      <c r="L85" s="143">
        <v>1703.6800000000005</v>
      </c>
      <c r="M85" s="143">
        <v>1874.0480000000011</v>
      </c>
      <c r="N85" s="143">
        <v>2061.4528000000014</v>
      </c>
      <c r="O85" s="143">
        <v>2267.5980800000016</v>
      </c>
      <c r="P85" s="143">
        <v>2494.3578880000018</v>
      </c>
      <c r="Q85" s="143">
        <v>2743.7936768000027</v>
      </c>
      <c r="R85" s="143">
        <v>3018.1730444800028</v>
      </c>
      <c r="S85" s="143">
        <v>3319.9903489280032</v>
      </c>
      <c r="T85" s="143">
        <v>3651.9893838208041</v>
      </c>
      <c r="U85" s="146">
        <v>27371.88322202882</v>
      </c>
      <c r="V85" s="143">
        <v>2896.3927803082802</v>
      </c>
      <c r="W85" s="143">
        <v>3243.9599139452739</v>
      </c>
      <c r="X85" s="143">
        <v>3243.9599139452739</v>
      </c>
      <c r="Y85" s="143">
        <v>3633.2351036187069</v>
      </c>
      <c r="Z85" s="143">
        <v>3633.2351036187069</v>
      </c>
      <c r="AA85" s="143">
        <v>4069.2233160529522</v>
      </c>
      <c r="AB85" s="143">
        <v>4069.2233160529522</v>
      </c>
      <c r="AC85" s="143">
        <v>4557.5301139793073</v>
      </c>
      <c r="AD85" s="143">
        <v>4557.5301139793073</v>
      </c>
      <c r="AE85" s="143">
        <v>5104.4337276568249</v>
      </c>
      <c r="AF85" s="143">
        <v>5104.4337276568249</v>
      </c>
      <c r="AG85" s="143">
        <v>5716.9657749756434</v>
      </c>
      <c r="AH85" s="146">
        <v>49830.122905790056</v>
      </c>
      <c r="AI85" s="143">
        <v>5995.5379254653672</v>
      </c>
      <c r="AJ85" s="143">
        <v>6715.002476521212</v>
      </c>
      <c r="AK85" s="143">
        <v>6715.002476521212</v>
      </c>
      <c r="AL85" s="143">
        <v>7520.8027737037592</v>
      </c>
      <c r="AM85" s="143">
        <v>7520.8027737037592</v>
      </c>
      <c r="AN85" s="143">
        <v>8423.2991065482111</v>
      </c>
      <c r="AO85" s="143">
        <v>8423.2991065482111</v>
      </c>
      <c r="AP85" s="143">
        <v>9434.0949993339946</v>
      </c>
      <c r="AQ85" s="143">
        <v>9434.0949993339946</v>
      </c>
      <c r="AR85" s="143">
        <v>10566.186399254075</v>
      </c>
      <c r="AS85" s="143">
        <v>10566.186399254075</v>
      </c>
      <c r="AT85" s="143">
        <v>11834.128767164566</v>
      </c>
      <c r="AU85" s="146">
        <v>103148.43820335245</v>
      </c>
      <c r="AV85" s="143">
        <v>13651.850945801045</v>
      </c>
      <c r="AW85" s="143">
        <v>15290.07305929717</v>
      </c>
      <c r="AX85" s="143">
        <v>15290.07305929717</v>
      </c>
      <c r="AY85" s="143">
        <v>17124.881826412831</v>
      </c>
      <c r="AZ85" s="143">
        <v>17124.881826412831</v>
      </c>
      <c r="BA85" s="143">
        <v>19179.867645582373</v>
      </c>
      <c r="BB85" s="143">
        <v>19179.867645582373</v>
      </c>
      <c r="BC85" s="143">
        <v>21481.451763052261</v>
      </c>
      <c r="BD85" s="143">
        <v>21481.451763052261</v>
      </c>
      <c r="BE85" s="143">
        <v>24059.22597461853</v>
      </c>
      <c r="BF85" s="143">
        <v>24059.22597461853</v>
      </c>
      <c r="BG85" s="143">
        <v>26946.33309157276</v>
      </c>
      <c r="BH85" s="146">
        <v>234869.18457530011</v>
      </c>
      <c r="BI85" s="143">
        <v>31085.289854438335</v>
      </c>
      <c r="BJ85" s="143">
        <v>34815.524636970942</v>
      </c>
      <c r="BK85" s="143">
        <v>34815.524636970942</v>
      </c>
      <c r="BL85" s="143">
        <v>38993.38759340746</v>
      </c>
      <c r="BM85" s="143">
        <v>38993.38759340746</v>
      </c>
      <c r="BN85" s="143">
        <v>43672.59410461635</v>
      </c>
      <c r="BO85" s="143">
        <v>43672.59410461635</v>
      </c>
      <c r="BP85" s="143">
        <v>48913.305397170319</v>
      </c>
      <c r="BQ85" s="143">
        <v>48913.305397170319</v>
      </c>
      <c r="BR85" s="143">
        <v>54782.902044830756</v>
      </c>
      <c r="BS85" s="143">
        <v>54782.902044830756</v>
      </c>
      <c r="BT85" s="143">
        <v>61356.850290210452</v>
      </c>
      <c r="BU85" s="146">
        <v>534797.5676986404</v>
      </c>
      <c r="BV85" s="121"/>
      <c r="BW85" s="121"/>
      <c r="BX85" s="121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</row>
    <row r="86" spans="2:93" s="102" customFormat="1" ht="15.95" customHeight="1" x14ac:dyDescent="0.25">
      <c r="B86" s="415" t="s">
        <v>334</v>
      </c>
      <c r="C86" s="118">
        <v>0.16</v>
      </c>
      <c r="D86" s="118">
        <v>0.11</v>
      </c>
      <c r="E86" s="118">
        <v>0.1</v>
      </c>
      <c r="F86" s="118">
        <v>0.1</v>
      </c>
      <c r="G86" s="118">
        <v>0.1</v>
      </c>
      <c r="H86" s="106" t="s">
        <v>276</v>
      </c>
      <c r="I86" s="143">
        <v>1280</v>
      </c>
      <c r="J86" s="143">
        <v>1408.0000000000002</v>
      </c>
      <c r="K86" s="143">
        <v>1548.8000000000004</v>
      </c>
      <c r="L86" s="143">
        <v>1703.6800000000005</v>
      </c>
      <c r="M86" s="143">
        <v>1874.0480000000011</v>
      </c>
      <c r="N86" s="143">
        <v>2061.4528000000014</v>
      </c>
      <c r="O86" s="143">
        <v>2267.5980800000016</v>
      </c>
      <c r="P86" s="143">
        <v>2494.3578880000018</v>
      </c>
      <c r="Q86" s="143">
        <v>2743.7936768000027</v>
      </c>
      <c r="R86" s="143">
        <v>3018.1730444800028</v>
      </c>
      <c r="S86" s="143">
        <v>3319.9903489280032</v>
      </c>
      <c r="T86" s="143">
        <v>3651.9893838208041</v>
      </c>
      <c r="U86" s="146">
        <v>27371.88322202882</v>
      </c>
      <c r="V86" s="143">
        <v>2896.3927803082802</v>
      </c>
      <c r="W86" s="143">
        <v>3243.9599139452739</v>
      </c>
      <c r="X86" s="143">
        <v>3243.9599139452739</v>
      </c>
      <c r="Y86" s="143">
        <v>3633.2351036187069</v>
      </c>
      <c r="Z86" s="143">
        <v>3633.2351036187069</v>
      </c>
      <c r="AA86" s="143">
        <v>4069.2233160529522</v>
      </c>
      <c r="AB86" s="143">
        <v>4069.2233160529522</v>
      </c>
      <c r="AC86" s="143">
        <v>4557.5301139793073</v>
      </c>
      <c r="AD86" s="143">
        <v>4557.5301139793073</v>
      </c>
      <c r="AE86" s="143">
        <v>5104.4337276568249</v>
      </c>
      <c r="AF86" s="143">
        <v>5104.4337276568249</v>
      </c>
      <c r="AG86" s="143">
        <v>5716.9657749756434</v>
      </c>
      <c r="AH86" s="146">
        <v>49830.122905790056</v>
      </c>
      <c r="AI86" s="143">
        <v>5995.5379254653672</v>
      </c>
      <c r="AJ86" s="143">
        <v>6715.002476521212</v>
      </c>
      <c r="AK86" s="143">
        <v>6715.002476521212</v>
      </c>
      <c r="AL86" s="143">
        <v>7520.8027737037592</v>
      </c>
      <c r="AM86" s="143">
        <v>7520.8027737037592</v>
      </c>
      <c r="AN86" s="143">
        <v>8423.2991065482111</v>
      </c>
      <c r="AO86" s="143">
        <v>8423.2991065482111</v>
      </c>
      <c r="AP86" s="143">
        <v>9434.0949993339946</v>
      </c>
      <c r="AQ86" s="143">
        <v>9434.0949993339946</v>
      </c>
      <c r="AR86" s="143">
        <v>10566.186399254075</v>
      </c>
      <c r="AS86" s="143">
        <v>10566.186399254075</v>
      </c>
      <c r="AT86" s="143">
        <v>11834.128767164566</v>
      </c>
      <c r="AU86" s="146">
        <v>103148.43820335245</v>
      </c>
      <c r="AV86" s="143">
        <v>13651.850945801045</v>
      </c>
      <c r="AW86" s="143">
        <v>15290.07305929717</v>
      </c>
      <c r="AX86" s="143">
        <v>15290.07305929717</v>
      </c>
      <c r="AY86" s="143">
        <v>17124.881826412831</v>
      </c>
      <c r="AZ86" s="143">
        <v>17124.881826412831</v>
      </c>
      <c r="BA86" s="143">
        <v>19179.867645582373</v>
      </c>
      <c r="BB86" s="143">
        <v>19179.867645582373</v>
      </c>
      <c r="BC86" s="143">
        <v>21481.451763052261</v>
      </c>
      <c r="BD86" s="143">
        <v>21481.451763052261</v>
      </c>
      <c r="BE86" s="143">
        <v>24059.22597461853</v>
      </c>
      <c r="BF86" s="143">
        <v>24059.22597461853</v>
      </c>
      <c r="BG86" s="143">
        <v>26946.33309157276</v>
      </c>
      <c r="BH86" s="146">
        <v>234869.18457530011</v>
      </c>
      <c r="BI86" s="143">
        <v>31085.289854438335</v>
      </c>
      <c r="BJ86" s="143">
        <v>34815.524636970942</v>
      </c>
      <c r="BK86" s="143">
        <v>34815.524636970942</v>
      </c>
      <c r="BL86" s="143">
        <v>38993.38759340746</v>
      </c>
      <c r="BM86" s="143">
        <v>38993.38759340746</v>
      </c>
      <c r="BN86" s="143">
        <v>43672.59410461635</v>
      </c>
      <c r="BO86" s="143">
        <v>43672.59410461635</v>
      </c>
      <c r="BP86" s="143">
        <v>48913.305397170319</v>
      </c>
      <c r="BQ86" s="143">
        <v>48913.305397170319</v>
      </c>
      <c r="BR86" s="143">
        <v>54782.902044830756</v>
      </c>
      <c r="BS86" s="143">
        <v>54782.902044830756</v>
      </c>
      <c r="BT86" s="143">
        <v>61356.850290210452</v>
      </c>
      <c r="BU86" s="146">
        <v>534797.5676986404</v>
      </c>
      <c r="BV86" s="121"/>
      <c r="BW86" s="121"/>
      <c r="BX86" s="121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</row>
    <row r="87" spans="2:93" s="102" customFormat="1" ht="15.95" customHeight="1" x14ac:dyDescent="0.25">
      <c r="B87" s="415" t="s">
        <v>333</v>
      </c>
      <c r="C87" s="118">
        <v>0.1</v>
      </c>
      <c r="D87" s="118">
        <v>0.13</v>
      </c>
      <c r="E87" s="118">
        <v>0.12</v>
      </c>
      <c r="F87" s="118">
        <v>0.12</v>
      </c>
      <c r="G87" s="118">
        <v>0.12</v>
      </c>
      <c r="H87" s="106" t="s">
        <v>276</v>
      </c>
      <c r="I87" s="143">
        <v>800</v>
      </c>
      <c r="J87" s="143">
        <v>880.00000000000023</v>
      </c>
      <c r="K87" s="143">
        <v>968.00000000000023</v>
      </c>
      <c r="L87" s="143">
        <v>1064.8000000000004</v>
      </c>
      <c r="M87" s="143">
        <v>1171.2800000000007</v>
      </c>
      <c r="N87" s="143">
        <v>1288.408000000001</v>
      </c>
      <c r="O87" s="143">
        <v>1417.2488000000012</v>
      </c>
      <c r="P87" s="143">
        <v>1558.9736800000012</v>
      </c>
      <c r="Q87" s="143">
        <v>1714.8710480000018</v>
      </c>
      <c r="R87" s="143">
        <v>1886.3581528000018</v>
      </c>
      <c r="S87" s="143">
        <v>2074.9939680800021</v>
      </c>
      <c r="T87" s="143">
        <v>2282.4933648880028</v>
      </c>
      <c r="U87" s="146">
        <v>17107.427013768011</v>
      </c>
      <c r="V87" s="143">
        <v>3423.0096494552404</v>
      </c>
      <c r="W87" s="143">
        <v>3833.7708073898693</v>
      </c>
      <c r="X87" s="143">
        <v>3833.7708073898693</v>
      </c>
      <c r="Y87" s="143">
        <v>4293.8233042766542</v>
      </c>
      <c r="Z87" s="143">
        <v>4293.8233042766542</v>
      </c>
      <c r="AA87" s="143">
        <v>4809.082100789853</v>
      </c>
      <c r="AB87" s="143">
        <v>4809.082100789853</v>
      </c>
      <c r="AC87" s="143">
        <v>5386.1719528846361</v>
      </c>
      <c r="AD87" s="143">
        <v>5386.1719528846361</v>
      </c>
      <c r="AE87" s="143">
        <v>6032.5125872307926</v>
      </c>
      <c r="AF87" s="143">
        <v>6032.5125872307926</v>
      </c>
      <c r="AG87" s="143">
        <v>6756.4140976984881</v>
      </c>
      <c r="AH87" s="146">
        <v>58890.145252297334</v>
      </c>
      <c r="AI87" s="143">
        <v>7194.64551055844</v>
      </c>
      <c r="AJ87" s="143">
        <v>8058.0029718254536</v>
      </c>
      <c r="AK87" s="143">
        <v>8058.0029718254536</v>
      </c>
      <c r="AL87" s="143">
        <v>9024.9633284445099</v>
      </c>
      <c r="AM87" s="143">
        <v>9024.9633284445099</v>
      </c>
      <c r="AN87" s="143">
        <v>10107.958927857851</v>
      </c>
      <c r="AO87" s="143">
        <v>10107.958927857851</v>
      </c>
      <c r="AP87" s="143">
        <v>11320.913999200793</v>
      </c>
      <c r="AQ87" s="143">
        <v>11320.913999200793</v>
      </c>
      <c r="AR87" s="143">
        <v>12679.42367910489</v>
      </c>
      <c r="AS87" s="143">
        <v>12679.42367910489</v>
      </c>
      <c r="AT87" s="143">
        <v>14200.954520597477</v>
      </c>
      <c r="AU87" s="146">
        <v>123778.12584402291</v>
      </c>
      <c r="AV87" s="143">
        <v>16382.221134961252</v>
      </c>
      <c r="AW87" s="143">
        <v>18348.087671156602</v>
      </c>
      <c r="AX87" s="143">
        <v>18348.087671156602</v>
      </c>
      <c r="AY87" s="143">
        <v>20549.858191695399</v>
      </c>
      <c r="AZ87" s="143">
        <v>20549.858191695399</v>
      </c>
      <c r="BA87" s="143">
        <v>23015.841174698846</v>
      </c>
      <c r="BB87" s="143">
        <v>23015.841174698846</v>
      </c>
      <c r="BC87" s="143">
        <v>25777.74211566271</v>
      </c>
      <c r="BD87" s="143">
        <v>25777.74211566271</v>
      </c>
      <c r="BE87" s="143">
        <v>28871.071169542236</v>
      </c>
      <c r="BF87" s="143">
        <v>28871.071169542236</v>
      </c>
      <c r="BG87" s="143">
        <v>32335.599709887309</v>
      </c>
      <c r="BH87" s="146">
        <v>281843.02149036014</v>
      </c>
      <c r="BI87" s="143">
        <v>37302.347825326004</v>
      </c>
      <c r="BJ87" s="143">
        <v>41778.629564365125</v>
      </c>
      <c r="BK87" s="143">
        <v>41778.629564365125</v>
      </c>
      <c r="BL87" s="143">
        <v>46792.065112088945</v>
      </c>
      <c r="BM87" s="143">
        <v>46792.065112088945</v>
      </c>
      <c r="BN87" s="143">
        <v>52407.112925539615</v>
      </c>
      <c r="BO87" s="143">
        <v>52407.112925539615</v>
      </c>
      <c r="BP87" s="143">
        <v>58695.966476604379</v>
      </c>
      <c r="BQ87" s="143">
        <v>58695.966476604379</v>
      </c>
      <c r="BR87" s="143">
        <v>65739.482453796896</v>
      </c>
      <c r="BS87" s="143">
        <v>65739.482453796896</v>
      </c>
      <c r="BT87" s="143">
        <v>73628.220348252536</v>
      </c>
      <c r="BU87" s="146">
        <v>641757.08123836853</v>
      </c>
      <c r="BV87" s="121"/>
      <c r="BW87" s="121"/>
      <c r="BX87" s="121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</row>
    <row r="88" spans="2:93" s="102" customFormat="1" ht="15.95" customHeight="1" x14ac:dyDescent="0.25">
      <c r="B88" s="415" t="s">
        <v>337</v>
      </c>
      <c r="C88" s="118">
        <v>0.14000000000000001</v>
      </c>
      <c r="D88" s="118">
        <v>0.1</v>
      </c>
      <c r="E88" s="118">
        <v>0.09</v>
      </c>
      <c r="F88" s="118">
        <v>0.09</v>
      </c>
      <c r="G88" s="118">
        <v>0.09</v>
      </c>
      <c r="H88" s="106" t="s">
        <v>276</v>
      </c>
      <c r="I88" s="143">
        <v>1120</v>
      </c>
      <c r="J88" s="143">
        <v>1232.0000000000005</v>
      </c>
      <c r="K88" s="143">
        <v>1355.2000000000003</v>
      </c>
      <c r="L88" s="143">
        <v>1490.7200000000007</v>
      </c>
      <c r="M88" s="143">
        <v>1639.7920000000011</v>
      </c>
      <c r="N88" s="143">
        <v>1803.7712000000015</v>
      </c>
      <c r="O88" s="143">
        <v>1984.1483200000016</v>
      </c>
      <c r="P88" s="143">
        <v>2182.563152000002</v>
      </c>
      <c r="Q88" s="143">
        <v>2400.8194672000027</v>
      </c>
      <c r="R88" s="143">
        <v>2640.9014139200026</v>
      </c>
      <c r="S88" s="143">
        <v>2904.9915553120031</v>
      </c>
      <c r="T88" s="143">
        <v>3195.4907108432039</v>
      </c>
      <c r="U88" s="146">
        <v>23950.397819275226</v>
      </c>
      <c r="V88" s="143">
        <v>2633.0843457348001</v>
      </c>
      <c r="W88" s="143">
        <v>2949.0544672229767</v>
      </c>
      <c r="X88" s="143">
        <v>2949.0544672229767</v>
      </c>
      <c r="Y88" s="143">
        <v>3302.941003289734</v>
      </c>
      <c r="Z88" s="143">
        <v>3302.941003289734</v>
      </c>
      <c r="AA88" s="143">
        <v>3699.2939236845023</v>
      </c>
      <c r="AB88" s="143">
        <v>3699.2939236845023</v>
      </c>
      <c r="AC88" s="143">
        <v>4143.2091945266429</v>
      </c>
      <c r="AD88" s="143">
        <v>4143.2091945266429</v>
      </c>
      <c r="AE88" s="143">
        <v>4640.3942978698406</v>
      </c>
      <c r="AF88" s="143">
        <v>4640.3942978698406</v>
      </c>
      <c r="AG88" s="143">
        <v>5197.2416136142219</v>
      </c>
      <c r="AH88" s="146">
        <v>45300.111732536418</v>
      </c>
      <c r="AI88" s="143">
        <v>5395.9841329188303</v>
      </c>
      <c r="AJ88" s="143">
        <v>6043.5022288690907</v>
      </c>
      <c r="AK88" s="143">
        <v>6043.5022288690907</v>
      </c>
      <c r="AL88" s="143">
        <v>6768.722496333382</v>
      </c>
      <c r="AM88" s="143">
        <v>6768.722496333382</v>
      </c>
      <c r="AN88" s="143">
        <v>7580.969195893389</v>
      </c>
      <c r="AO88" s="143">
        <v>7580.969195893389</v>
      </c>
      <c r="AP88" s="143">
        <v>8490.6854994005953</v>
      </c>
      <c r="AQ88" s="143">
        <v>8490.6854994005953</v>
      </c>
      <c r="AR88" s="143">
        <v>9509.5677593286673</v>
      </c>
      <c r="AS88" s="143">
        <v>9509.5677593286673</v>
      </c>
      <c r="AT88" s="143">
        <v>10650.715890448108</v>
      </c>
      <c r="AU88" s="146">
        <v>92833.594383017189</v>
      </c>
      <c r="AV88" s="143">
        <v>12286.665851220938</v>
      </c>
      <c r="AW88" s="143">
        <v>13761.065753367453</v>
      </c>
      <c r="AX88" s="143">
        <v>13761.065753367453</v>
      </c>
      <c r="AY88" s="143">
        <v>15412.393643771547</v>
      </c>
      <c r="AZ88" s="143">
        <v>15412.393643771547</v>
      </c>
      <c r="BA88" s="143">
        <v>17261.880881024135</v>
      </c>
      <c r="BB88" s="143">
        <v>17261.880881024135</v>
      </c>
      <c r="BC88" s="143">
        <v>19333.306586747032</v>
      </c>
      <c r="BD88" s="143">
        <v>19333.306586747032</v>
      </c>
      <c r="BE88" s="143">
        <v>21653.303377156677</v>
      </c>
      <c r="BF88" s="143">
        <v>21653.303377156677</v>
      </c>
      <c r="BG88" s="143">
        <v>24251.699782415482</v>
      </c>
      <c r="BH88" s="146">
        <v>211382.26611777011</v>
      </c>
      <c r="BI88" s="143">
        <v>27976.760868994501</v>
      </c>
      <c r="BJ88" s="143">
        <v>31333.972173273844</v>
      </c>
      <c r="BK88" s="143">
        <v>31333.972173273844</v>
      </c>
      <c r="BL88" s="143">
        <v>35094.048834066707</v>
      </c>
      <c r="BM88" s="143">
        <v>35094.048834066707</v>
      </c>
      <c r="BN88" s="143">
        <v>39305.334694154713</v>
      </c>
      <c r="BO88" s="143">
        <v>39305.334694154713</v>
      </c>
      <c r="BP88" s="143">
        <v>44021.974857453286</v>
      </c>
      <c r="BQ88" s="143">
        <v>44021.974857453286</v>
      </c>
      <c r="BR88" s="143">
        <v>49304.611840347672</v>
      </c>
      <c r="BS88" s="143">
        <v>49304.611840347672</v>
      </c>
      <c r="BT88" s="143">
        <v>55221.165261189402</v>
      </c>
      <c r="BU88" s="146">
        <v>481317.81092877622</v>
      </c>
      <c r="BV88" s="121"/>
      <c r="BW88" s="121"/>
      <c r="BX88" s="121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</row>
    <row r="89" spans="2:93" s="102" customFormat="1" ht="15.95" customHeight="1" x14ac:dyDescent="0.25">
      <c r="B89" s="415" t="s">
        <v>335</v>
      </c>
      <c r="C89" s="118">
        <v>0.14000000000000001</v>
      </c>
      <c r="D89" s="118">
        <v>0.1</v>
      </c>
      <c r="E89" s="118">
        <v>0.09</v>
      </c>
      <c r="F89" s="118">
        <v>0.09</v>
      </c>
      <c r="G89" s="118">
        <v>0.09</v>
      </c>
      <c r="H89" s="106" t="s">
        <v>276</v>
      </c>
      <c r="I89" s="143">
        <v>1120</v>
      </c>
      <c r="J89" s="143">
        <v>1232.0000000000005</v>
      </c>
      <c r="K89" s="143">
        <v>1355.2000000000003</v>
      </c>
      <c r="L89" s="143">
        <v>1490.7200000000007</v>
      </c>
      <c r="M89" s="143">
        <v>1639.7920000000011</v>
      </c>
      <c r="N89" s="143">
        <v>1803.7712000000015</v>
      </c>
      <c r="O89" s="143">
        <v>1984.1483200000016</v>
      </c>
      <c r="P89" s="143">
        <v>2182.563152000002</v>
      </c>
      <c r="Q89" s="143">
        <v>2400.8194672000027</v>
      </c>
      <c r="R89" s="143">
        <v>2640.9014139200026</v>
      </c>
      <c r="S89" s="143">
        <v>2904.9915553120031</v>
      </c>
      <c r="T89" s="143">
        <v>3195.4907108432039</v>
      </c>
      <c r="U89" s="146">
        <v>23950.397819275226</v>
      </c>
      <c r="V89" s="143">
        <v>2633.0843457348001</v>
      </c>
      <c r="W89" s="143">
        <v>2949.0544672229767</v>
      </c>
      <c r="X89" s="143">
        <v>2949.0544672229767</v>
      </c>
      <c r="Y89" s="143">
        <v>3302.941003289734</v>
      </c>
      <c r="Z89" s="143">
        <v>3302.941003289734</v>
      </c>
      <c r="AA89" s="143">
        <v>3699.2939236845023</v>
      </c>
      <c r="AB89" s="143">
        <v>3699.2939236845023</v>
      </c>
      <c r="AC89" s="143">
        <v>4143.2091945266429</v>
      </c>
      <c r="AD89" s="143">
        <v>4143.2091945266429</v>
      </c>
      <c r="AE89" s="143">
        <v>4640.3942978698406</v>
      </c>
      <c r="AF89" s="143">
        <v>4640.3942978698406</v>
      </c>
      <c r="AG89" s="143">
        <v>5197.2416136142219</v>
      </c>
      <c r="AH89" s="146">
        <v>45300.111732536418</v>
      </c>
      <c r="AI89" s="143">
        <v>5395.9841329188303</v>
      </c>
      <c r="AJ89" s="143">
        <v>6043.5022288690907</v>
      </c>
      <c r="AK89" s="143">
        <v>6043.5022288690907</v>
      </c>
      <c r="AL89" s="143">
        <v>6768.722496333382</v>
      </c>
      <c r="AM89" s="143">
        <v>6768.722496333382</v>
      </c>
      <c r="AN89" s="143">
        <v>7580.969195893389</v>
      </c>
      <c r="AO89" s="143">
        <v>7580.969195893389</v>
      </c>
      <c r="AP89" s="143">
        <v>8490.6854994005953</v>
      </c>
      <c r="AQ89" s="143">
        <v>8490.6854994005953</v>
      </c>
      <c r="AR89" s="143">
        <v>9509.5677593286673</v>
      </c>
      <c r="AS89" s="143">
        <v>9509.5677593286673</v>
      </c>
      <c r="AT89" s="143">
        <v>10650.715890448108</v>
      </c>
      <c r="AU89" s="146">
        <v>92833.594383017189</v>
      </c>
      <c r="AV89" s="143">
        <v>12286.665851220938</v>
      </c>
      <c r="AW89" s="143">
        <v>13761.065753367453</v>
      </c>
      <c r="AX89" s="143">
        <v>13761.065753367453</v>
      </c>
      <c r="AY89" s="143">
        <v>15412.393643771547</v>
      </c>
      <c r="AZ89" s="143">
        <v>15412.393643771547</v>
      </c>
      <c r="BA89" s="143">
        <v>17261.880881024135</v>
      </c>
      <c r="BB89" s="143">
        <v>17261.880881024135</v>
      </c>
      <c r="BC89" s="143">
        <v>19333.306586747032</v>
      </c>
      <c r="BD89" s="143">
        <v>19333.306586747032</v>
      </c>
      <c r="BE89" s="143">
        <v>21653.303377156677</v>
      </c>
      <c r="BF89" s="143">
        <v>21653.303377156677</v>
      </c>
      <c r="BG89" s="143">
        <v>24251.699782415482</v>
      </c>
      <c r="BH89" s="146">
        <v>211382.26611777011</v>
      </c>
      <c r="BI89" s="143">
        <v>27976.760868994501</v>
      </c>
      <c r="BJ89" s="143">
        <v>31333.972173273844</v>
      </c>
      <c r="BK89" s="143">
        <v>31333.972173273844</v>
      </c>
      <c r="BL89" s="143">
        <v>35094.048834066707</v>
      </c>
      <c r="BM89" s="143">
        <v>35094.048834066707</v>
      </c>
      <c r="BN89" s="143">
        <v>39305.334694154713</v>
      </c>
      <c r="BO89" s="143">
        <v>39305.334694154713</v>
      </c>
      <c r="BP89" s="143">
        <v>44021.974857453286</v>
      </c>
      <c r="BQ89" s="143">
        <v>44021.974857453286</v>
      </c>
      <c r="BR89" s="143">
        <v>49304.611840347672</v>
      </c>
      <c r="BS89" s="143">
        <v>49304.611840347672</v>
      </c>
      <c r="BT89" s="143">
        <v>55221.165261189402</v>
      </c>
      <c r="BU89" s="146">
        <v>481317.81092877622</v>
      </c>
      <c r="BV89" s="121"/>
      <c r="BW89" s="121"/>
      <c r="BX89" s="121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</row>
    <row r="90" spans="2:93" s="102" customFormat="1" ht="15.95" customHeight="1" x14ac:dyDescent="0.25">
      <c r="B90" s="415" t="s">
        <v>336</v>
      </c>
      <c r="C90" s="118">
        <v>0.14000000000000001</v>
      </c>
      <c r="D90" s="118">
        <v>0.08</v>
      </c>
      <c r="E90" s="118">
        <v>7.0000000000000007E-2</v>
      </c>
      <c r="F90" s="118">
        <v>7.0000000000000007E-2</v>
      </c>
      <c r="G90" s="118">
        <v>7.0000000000000007E-2</v>
      </c>
      <c r="H90" s="106" t="s">
        <v>276</v>
      </c>
      <c r="I90" s="143">
        <v>1120</v>
      </c>
      <c r="J90" s="143">
        <v>1232.0000000000005</v>
      </c>
      <c r="K90" s="143">
        <v>1355.2000000000003</v>
      </c>
      <c r="L90" s="143">
        <v>1490.7200000000007</v>
      </c>
      <c r="M90" s="143">
        <v>1639.7920000000011</v>
      </c>
      <c r="N90" s="143">
        <v>1803.7712000000015</v>
      </c>
      <c r="O90" s="143">
        <v>1984.1483200000016</v>
      </c>
      <c r="P90" s="143">
        <v>2182.563152000002</v>
      </c>
      <c r="Q90" s="143">
        <v>2400.8194672000027</v>
      </c>
      <c r="R90" s="143">
        <v>2640.9014139200026</v>
      </c>
      <c r="S90" s="143">
        <v>2904.9915553120031</v>
      </c>
      <c r="T90" s="143">
        <v>3195.4907108432039</v>
      </c>
      <c r="U90" s="146">
        <v>23950.397819275226</v>
      </c>
      <c r="V90" s="143">
        <v>2106.4674765878399</v>
      </c>
      <c r="W90" s="143">
        <v>2359.2435737783812</v>
      </c>
      <c r="X90" s="143">
        <v>2359.2435737783812</v>
      </c>
      <c r="Y90" s="143">
        <v>2642.3528026317867</v>
      </c>
      <c r="Z90" s="143">
        <v>2642.3528026317867</v>
      </c>
      <c r="AA90" s="143">
        <v>2959.4351389476019</v>
      </c>
      <c r="AB90" s="143">
        <v>2959.4351389476019</v>
      </c>
      <c r="AC90" s="143">
        <v>3314.5673556213146</v>
      </c>
      <c r="AD90" s="143">
        <v>3314.5673556213146</v>
      </c>
      <c r="AE90" s="143">
        <v>3712.3154382958724</v>
      </c>
      <c r="AF90" s="143">
        <v>3712.3154382958724</v>
      </c>
      <c r="AG90" s="143">
        <v>4157.7932908913772</v>
      </c>
      <c r="AH90" s="146">
        <v>36240.089386029133</v>
      </c>
      <c r="AI90" s="143">
        <v>4196.8765478257574</v>
      </c>
      <c r="AJ90" s="143">
        <v>4700.501733564849</v>
      </c>
      <c r="AK90" s="143">
        <v>4700.501733564849</v>
      </c>
      <c r="AL90" s="143">
        <v>5264.5619415926312</v>
      </c>
      <c r="AM90" s="143">
        <v>5264.5619415926312</v>
      </c>
      <c r="AN90" s="143">
        <v>5896.3093745837477</v>
      </c>
      <c r="AO90" s="143">
        <v>5896.3093745837477</v>
      </c>
      <c r="AP90" s="143">
        <v>6603.8664995337967</v>
      </c>
      <c r="AQ90" s="143">
        <v>6603.8664995337967</v>
      </c>
      <c r="AR90" s="143">
        <v>7396.3304794778533</v>
      </c>
      <c r="AS90" s="143">
        <v>7396.3304794778533</v>
      </c>
      <c r="AT90" s="143">
        <v>8283.8901370151962</v>
      </c>
      <c r="AU90" s="146">
        <v>72203.906742346706</v>
      </c>
      <c r="AV90" s="143">
        <v>9556.295662060731</v>
      </c>
      <c r="AW90" s="143">
        <v>10703.05114150802</v>
      </c>
      <c r="AX90" s="143">
        <v>10703.05114150802</v>
      </c>
      <c r="AY90" s="143">
        <v>11987.417278488983</v>
      </c>
      <c r="AZ90" s="143">
        <v>11987.417278488983</v>
      </c>
      <c r="BA90" s="143">
        <v>13425.907351907663</v>
      </c>
      <c r="BB90" s="143">
        <v>13425.907351907663</v>
      </c>
      <c r="BC90" s="143">
        <v>15037.016234136581</v>
      </c>
      <c r="BD90" s="143">
        <v>15037.016234136581</v>
      </c>
      <c r="BE90" s="143">
        <v>16841.458182232971</v>
      </c>
      <c r="BF90" s="143">
        <v>16841.458182232971</v>
      </c>
      <c r="BG90" s="143">
        <v>18862.433164100934</v>
      </c>
      <c r="BH90" s="146">
        <v>164408.4292027101</v>
      </c>
      <c r="BI90" s="143">
        <v>21759.702898106836</v>
      </c>
      <c r="BJ90" s="143">
        <v>24370.867245879657</v>
      </c>
      <c r="BK90" s="143">
        <v>24370.867245879657</v>
      </c>
      <c r="BL90" s="143">
        <v>27295.371315385222</v>
      </c>
      <c r="BM90" s="143">
        <v>27295.371315385222</v>
      </c>
      <c r="BN90" s="143">
        <v>30570.815873231448</v>
      </c>
      <c r="BO90" s="143">
        <v>30570.815873231448</v>
      </c>
      <c r="BP90" s="143">
        <v>34239.313778019226</v>
      </c>
      <c r="BQ90" s="143">
        <v>34239.313778019226</v>
      </c>
      <c r="BR90" s="143">
        <v>38348.031431381532</v>
      </c>
      <c r="BS90" s="143">
        <v>38348.031431381532</v>
      </c>
      <c r="BT90" s="143">
        <v>42949.795203147318</v>
      </c>
      <c r="BU90" s="146">
        <v>374358.29738904833</v>
      </c>
      <c r="BV90" s="121"/>
      <c r="BW90" s="121"/>
      <c r="BX90" s="121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</row>
    <row r="91" spans="2:93" s="102" customFormat="1" ht="15.95" customHeight="1" x14ac:dyDescent="0.25">
      <c r="B91" s="415" t="s">
        <v>335</v>
      </c>
      <c r="C91" s="118"/>
      <c r="D91" s="118">
        <v>0.04</v>
      </c>
      <c r="E91" s="118">
        <v>0.05</v>
      </c>
      <c r="F91" s="118">
        <v>0.05</v>
      </c>
      <c r="G91" s="118">
        <v>0.05</v>
      </c>
      <c r="H91" s="106" t="s">
        <v>276</v>
      </c>
      <c r="I91" s="143">
        <v>0</v>
      </c>
      <c r="J91" s="143">
        <v>0</v>
      </c>
      <c r="K91" s="143">
        <v>0</v>
      </c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3">
        <v>0</v>
      </c>
      <c r="T91" s="143">
        <v>0</v>
      </c>
      <c r="U91" s="146">
        <v>0</v>
      </c>
      <c r="V91" s="143">
        <v>1053.2337382939199</v>
      </c>
      <c r="W91" s="143">
        <v>1179.6217868891906</v>
      </c>
      <c r="X91" s="143">
        <v>1179.6217868891906</v>
      </c>
      <c r="Y91" s="143">
        <v>1321.1764013158934</v>
      </c>
      <c r="Z91" s="143">
        <v>1321.1764013158934</v>
      </c>
      <c r="AA91" s="143">
        <v>1479.7175694738009</v>
      </c>
      <c r="AB91" s="143">
        <v>1479.7175694738009</v>
      </c>
      <c r="AC91" s="143">
        <v>1657.2836778106573</v>
      </c>
      <c r="AD91" s="143">
        <v>1657.2836778106573</v>
      </c>
      <c r="AE91" s="143">
        <v>1856.1577191479362</v>
      </c>
      <c r="AF91" s="143">
        <v>1856.1577191479362</v>
      </c>
      <c r="AG91" s="143">
        <v>2078.8966454456886</v>
      </c>
      <c r="AH91" s="146">
        <v>18120.044693014566</v>
      </c>
      <c r="AI91" s="143">
        <v>2997.7689627326836</v>
      </c>
      <c r="AJ91" s="143">
        <v>3357.501238260606</v>
      </c>
      <c r="AK91" s="143">
        <v>3357.501238260606</v>
      </c>
      <c r="AL91" s="143">
        <v>3760.4013868518796</v>
      </c>
      <c r="AM91" s="143">
        <v>3760.4013868518796</v>
      </c>
      <c r="AN91" s="143">
        <v>4211.6495532741055</v>
      </c>
      <c r="AO91" s="143">
        <v>4211.6495532741055</v>
      </c>
      <c r="AP91" s="143">
        <v>4717.0474996669973</v>
      </c>
      <c r="AQ91" s="143">
        <v>4717.0474996669973</v>
      </c>
      <c r="AR91" s="143">
        <v>5283.0931996270374</v>
      </c>
      <c r="AS91" s="143">
        <v>5283.0931996270374</v>
      </c>
      <c r="AT91" s="143">
        <v>5917.064383582283</v>
      </c>
      <c r="AU91" s="146">
        <v>51574.219101676223</v>
      </c>
      <c r="AV91" s="143">
        <v>6825.9254729005224</v>
      </c>
      <c r="AW91" s="143">
        <v>7645.0365296485852</v>
      </c>
      <c r="AX91" s="143">
        <v>7645.0365296485852</v>
      </c>
      <c r="AY91" s="143">
        <v>8562.4409132064156</v>
      </c>
      <c r="AZ91" s="143">
        <v>8562.4409132064156</v>
      </c>
      <c r="BA91" s="143">
        <v>9589.9338227911867</v>
      </c>
      <c r="BB91" s="143">
        <v>9589.9338227911867</v>
      </c>
      <c r="BC91" s="143">
        <v>10740.72588152613</v>
      </c>
      <c r="BD91" s="143">
        <v>10740.72588152613</v>
      </c>
      <c r="BE91" s="143">
        <v>12029.612987309265</v>
      </c>
      <c r="BF91" s="143">
        <v>12029.612987309265</v>
      </c>
      <c r="BG91" s="143">
        <v>13473.16654578638</v>
      </c>
      <c r="BH91" s="146">
        <v>117434.59228765006</v>
      </c>
      <c r="BI91" s="143">
        <v>15542.644927219168</v>
      </c>
      <c r="BJ91" s="143">
        <v>17407.762318485471</v>
      </c>
      <c r="BK91" s="143">
        <v>17407.762318485471</v>
      </c>
      <c r="BL91" s="143">
        <v>19496.69379670373</v>
      </c>
      <c r="BM91" s="143">
        <v>19496.69379670373</v>
      </c>
      <c r="BN91" s="143">
        <v>21836.297052308175</v>
      </c>
      <c r="BO91" s="143">
        <v>21836.297052308175</v>
      </c>
      <c r="BP91" s="143">
        <v>24456.65269858516</v>
      </c>
      <c r="BQ91" s="143">
        <v>24456.65269858516</v>
      </c>
      <c r="BR91" s="143">
        <v>27391.451022415378</v>
      </c>
      <c r="BS91" s="143">
        <v>27391.451022415378</v>
      </c>
      <c r="BT91" s="143">
        <v>30678.425145105226</v>
      </c>
      <c r="BU91" s="146">
        <v>267398.7838493202</v>
      </c>
      <c r="BV91" s="121"/>
      <c r="BW91" s="121"/>
      <c r="BX91" s="121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</row>
    <row r="92" spans="2:93" s="102" customFormat="1" ht="15.95" customHeight="1" x14ac:dyDescent="0.25">
      <c r="B92" s="415" t="s">
        <v>334</v>
      </c>
      <c r="C92" s="118"/>
      <c r="D92" s="118">
        <v>0.04</v>
      </c>
      <c r="E92" s="118">
        <v>0.05</v>
      </c>
      <c r="F92" s="118">
        <v>0.05</v>
      </c>
      <c r="G92" s="118">
        <v>0.05</v>
      </c>
      <c r="H92" s="106" t="s">
        <v>276</v>
      </c>
      <c r="I92" s="143">
        <v>0</v>
      </c>
      <c r="J92" s="143">
        <v>0</v>
      </c>
      <c r="K92" s="143">
        <v>0</v>
      </c>
      <c r="L92" s="143">
        <v>0</v>
      </c>
      <c r="M92" s="143">
        <v>0</v>
      </c>
      <c r="N92" s="143">
        <v>0</v>
      </c>
      <c r="O92" s="143">
        <v>0</v>
      </c>
      <c r="P92" s="143">
        <v>0</v>
      </c>
      <c r="Q92" s="143">
        <v>0</v>
      </c>
      <c r="R92" s="143">
        <v>0</v>
      </c>
      <c r="S92" s="143">
        <v>0</v>
      </c>
      <c r="T92" s="143">
        <v>0</v>
      </c>
      <c r="U92" s="146">
        <v>0</v>
      </c>
      <c r="V92" s="143">
        <v>1053.2337382939199</v>
      </c>
      <c r="W92" s="143">
        <v>1179.6217868891906</v>
      </c>
      <c r="X92" s="143">
        <v>1179.6217868891906</v>
      </c>
      <c r="Y92" s="143">
        <v>1321.1764013158934</v>
      </c>
      <c r="Z92" s="143">
        <v>1321.1764013158934</v>
      </c>
      <c r="AA92" s="143">
        <v>1479.7175694738009</v>
      </c>
      <c r="AB92" s="143">
        <v>1479.7175694738009</v>
      </c>
      <c r="AC92" s="143">
        <v>1657.2836778106573</v>
      </c>
      <c r="AD92" s="143">
        <v>1657.2836778106573</v>
      </c>
      <c r="AE92" s="143">
        <v>1856.1577191479362</v>
      </c>
      <c r="AF92" s="143">
        <v>1856.1577191479362</v>
      </c>
      <c r="AG92" s="143">
        <v>2078.8966454456886</v>
      </c>
      <c r="AH92" s="146">
        <v>18120.044693014566</v>
      </c>
      <c r="AI92" s="143">
        <v>2997.7689627326836</v>
      </c>
      <c r="AJ92" s="143">
        <v>3357.501238260606</v>
      </c>
      <c r="AK92" s="143">
        <v>3357.501238260606</v>
      </c>
      <c r="AL92" s="143">
        <v>3760.4013868518796</v>
      </c>
      <c r="AM92" s="143">
        <v>3760.4013868518796</v>
      </c>
      <c r="AN92" s="143">
        <v>4211.6495532741055</v>
      </c>
      <c r="AO92" s="143">
        <v>4211.6495532741055</v>
      </c>
      <c r="AP92" s="143">
        <v>4717.0474996669973</v>
      </c>
      <c r="AQ92" s="143">
        <v>4717.0474996669973</v>
      </c>
      <c r="AR92" s="143">
        <v>5283.0931996270374</v>
      </c>
      <c r="AS92" s="143">
        <v>5283.0931996270374</v>
      </c>
      <c r="AT92" s="143">
        <v>5917.064383582283</v>
      </c>
      <c r="AU92" s="146">
        <v>51574.219101676223</v>
      </c>
      <c r="AV92" s="143">
        <v>6825.9254729005224</v>
      </c>
      <c r="AW92" s="143">
        <v>7645.0365296485852</v>
      </c>
      <c r="AX92" s="143">
        <v>7645.0365296485852</v>
      </c>
      <c r="AY92" s="143">
        <v>8562.4409132064156</v>
      </c>
      <c r="AZ92" s="143">
        <v>8562.4409132064156</v>
      </c>
      <c r="BA92" s="143">
        <v>9589.9338227911867</v>
      </c>
      <c r="BB92" s="143">
        <v>9589.9338227911867</v>
      </c>
      <c r="BC92" s="143">
        <v>10740.72588152613</v>
      </c>
      <c r="BD92" s="143">
        <v>10740.72588152613</v>
      </c>
      <c r="BE92" s="143">
        <v>12029.612987309265</v>
      </c>
      <c r="BF92" s="143">
        <v>12029.612987309265</v>
      </c>
      <c r="BG92" s="143">
        <v>13473.16654578638</v>
      </c>
      <c r="BH92" s="146">
        <v>117434.59228765006</v>
      </c>
      <c r="BI92" s="143">
        <v>15542.644927219168</v>
      </c>
      <c r="BJ92" s="143">
        <v>17407.762318485471</v>
      </c>
      <c r="BK92" s="143">
        <v>17407.762318485471</v>
      </c>
      <c r="BL92" s="143">
        <v>19496.69379670373</v>
      </c>
      <c r="BM92" s="143">
        <v>19496.69379670373</v>
      </c>
      <c r="BN92" s="143">
        <v>21836.297052308175</v>
      </c>
      <c r="BO92" s="143">
        <v>21836.297052308175</v>
      </c>
      <c r="BP92" s="143">
        <v>24456.65269858516</v>
      </c>
      <c r="BQ92" s="143">
        <v>24456.65269858516</v>
      </c>
      <c r="BR92" s="143">
        <v>27391.451022415378</v>
      </c>
      <c r="BS92" s="143">
        <v>27391.451022415378</v>
      </c>
      <c r="BT92" s="143">
        <v>30678.425145105226</v>
      </c>
      <c r="BU92" s="146">
        <v>267398.7838493202</v>
      </c>
      <c r="BV92" s="121"/>
      <c r="BW92" s="121"/>
      <c r="BX92" s="121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</row>
    <row r="93" spans="2:93" s="102" customFormat="1" ht="15.95" customHeight="1" x14ac:dyDescent="0.25">
      <c r="B93" s="415" t="s">
        <v>333</v>
      </c>
      <c r="C93" s="118"/>
      <c r="D93" s="118">
        <v>0.06</v>
      </c>
      <c r="E93" s="418">
        <v>7.4999999999999997E-2</v>
      </c>
      <c r="F93" s="418">
        <v>7.4999999999999997E-2</v>
      </c>
      <c r="G93" s="418">
        <v>7.4999999999999997E-2</v>
      </c>
      <c r="H93" s="106" t="s">
        <v>276</v>
      </c>
      <c r="I93" s="143">
        <v>0</v>
      </c>
      <c r="J93" s="143">
        <v>0</v>
      </c>
      <c r="K93" s="143">
        <v>0</v>
      </c>
      <c r="L93" s="143">
        <v>0</v>
      </c>
      <c r="M93" s="143">
        <v>0</v>
      </c>
      <c r="N93" s="143">
        <v>0</v>
      </c>
      <c r="O93" s="143">
        <v>0</v>
      </c>
      <c r="P93" s="143">
        <v>0</v>
      </c>
      <c r="Q93" s="143">
        <v>0</v>
      </c>
      <c r="R93" s="143">
        <v>0</v>
      </c>
      <c r="S93" s="143">
        <v>0</v>
      </c>
      <c r="T93" s="143">
        <v>0</v>
      </c>
      <c r="U93" s="146">
        <v>0</v>
      </c>
      <c r="V93" s="143">
        <v>1579.8506074408799</v>
      </c>
      <c r="W93" s="143">
        <v>1769.4326803337858</v>
      </c>
      <c r="X93" s="143">
        <v>1769.4326803337858</v>
      </c>
      <c r="Y93" s="143">
        <v>1981.7646019738402</v>
      </c>
      <c r="Z93" s="143">
        <v>1981.7646019738402</v>
      </c>
      <c r="AA93" s="143">
        <v>2219.5763542107011</v>
      </c>
      <c r="AB93" s="143">
        <v>2219.5763542107011</v>
      </c>
      <c r="AC93" s="143">
        <v>2485.9255167159859</v>
      </c>
      <c r="AD93" s="143">
        <v>2485.9255167159859</v>
      </c>
      <c r="AE93" s="143">
        <v>2784.2365787219042</v>
      </c>
      <c r="AF93" s="143">
        <v>2784.2365787219042</v>
      </c>
      <c r="AG93" s="143">
        <v>3118.3449681685329</v>
      </c>
      <c r="AH93" s="146">
        <v>27180.067039521851</v>
      </c>
      <c r="AI93" s="143">
        <v>4496.6534440990254</v>
      </c>
      <c r="AJ93" s="143">
        <v>5036.2518573909083</v>
      </c>
      <c r="AK93" s="143">
        <v>5036.2518573909083</v>
      </c>
      <c r="AL93" s="143">
        <v>5640.6020802778185</v>
      </c>
      <c r="AM93" s="143">
        <v>5640.6020802778185</v>
      </c>
      <c r="AN93" s="143">
        <v>6317.4743299111569</v>
      </c>
      <c r="AO93" s="143">
        <v>6317.4743299111569</v>
      </c>
      <c r="AP93" s="143">
        <v>7075.5712495004964</v>
      </c>
      <c r="AQ93" s="143">
        <v>7075.5712495004964</v>
      </c>
      <c r="AR93" s="143">
        <v>7924.6397994405561</v>
      </c>
      <c r="AS93" s="143">
        <v>7924.6397994405561</v>
      </c>
      <c r="AT93" s="143">
        <v>8875.5965753734235</v>
      </c>
      <c r="AU93" s="146">
        <v>77361.328652514319</v>
      </c>
      <c r="AV93" s="143">
        <v>10238.888209350782</v>
      </c>
      <c r="AW93" s="143">
        <v>11467.554794472877</v>
      </c>
      <c r="AX93" s="143">
        <v>11467.554794472877</v>
      </c>
      <c r="AY93" s="143">
        <v>12843.661369809624</v>
      </c>
      <c r="AZ93" s="143">
        <v>12843.661369809624</v>
      </c>
      <c r="BA93" s="143">
        <v>14384.90073418678</v>
      </c>
      <c r="BB93" s="143">
        <v>14384.90073418678</v>
      </c>
      <c r="BC93" s="143">
        <v>16111.088822289192</v>
      </c>
      <c r="BD93" s="143">
        <v>16111.088822289192</v>
      </c>
      <c r="BE93" s="143">
        <v>18044.419480963898</v>
      </c>
      <c r="BF93" s="143">
        <v>18044.419480963898</v>
      </c>
      <c r="BG93" s="143">
        <v>20209.749818679567</v>
      </c>
      <c r="BH93" s="146">
        <v>176151.88843147509</v>
      </c>
      <c r="BI93" s="143">
        <v>23313.967390828751</v>
      </c>
      <c r="BJ93" s="143">
        <v>26111.643477728201</v>
      </c>
      <c r="BK93" s="143">
        <v>26111.643477728201</v>
      </c>
      <c r="BL93" s="143">
        <v>29245.040695055592</v>
      </c>
      <c r="BM93" s="143">
        <v>29245.040695055592</v>
      </c>
      <c r="BN93" s="143">
        <v>32754.445578462262</v>
      </c>
      <c r="BO93" s="143">
        <v>32754.445578462262</v>
      </c>
      <c r="BP93" s="143">
        <v>36684.979047877736</v>
      </c>
      <c r="BQ93" s="143">
        <v>36684.979047877736</v>
      </c>
      <c r="BR93" s="143">
        <v>41087.17653362306</v>
      </c>
      <c r="BS93" s="143">
        <v>41087.17653362306</v>
      </c>
      <c r="BT93" s="143">
        <v>46017.637717657839</v>
      </c>
      <c r="BU93" s="146">
        <v>401098.17577398033</v>
      </c>
      <c r="BV93" s="121"/>
      <c r="BW93" s="121"/>
      <c r="BX93" s="121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</row>
    <row r="94" spans="2:93" s="102" customFormat="1" ht="15.95" customHeight="1" x14ac:dyDescent="0.25">
      <c r="B94" s="415" t="s">
        <v>335</v>
      </c>
      <c r="C94" s="118"/>
      <c r="D94" s="418">
        <v>3.5000000000000003E-2</v>
      </c>
      <c r="E94" s="418">
        <v>4.4999999999999998E-2</v>
      </c>
      <c r="F94" s="418">
        <v>4.4999999999999998E-2</v>
      </c>
      <c r="G94" s="418">
        <v>4.4999999999999998E-2</v>
      </c>
      <c r="H94" s="106" t="s">
        <v>276</v>
      </c>
      <c r="I94" s="143">
        <v>0</v>
      </c>
      <c r="J94" s="143">
        <v>0</v>
      </c>
      <c r="K94" s="143">
        <v>0</v>
      </c>
      <c r="L94" s="143">
        <v>0</v>
      </c>
      <c r="M94" s="143">
        <v>0</v>
      </c>
      <c r="N94" s="143">
        <v>0</v>
      </c>
      <c r="O94" s="143">
        <v>0</v>
      </c>
      <c r="P94" s="143">
        <v>0</v>
      </c>
      <c r="Q94" s="143">
        <v>0</v>
      </c>
      <c r="R94" s="143">
        <v>0</v>
      </c>
      <c r="S94" s="143">
        <v>0</v>
      </c>
      <c r="T94" s="143">
        <v>0</v>
      </c>
      <c r="U94" s="146">
        <v>0</v>
      </c>
      <c r="V94" s="143">
        <v>921.57952100718012</v>
      </c>
      <c r="W94" s="143">
        <v>1032.1690635280418</v>
      </c>
      <c r="X94" s="143">
        <v>1032.1690635280418</v>
      </c>
      <c r="Y94" s="143">
        <v>1156.0293511514069</v>
      </c>
      <c r="Z94" s="143">
        <v>1156.0293511514069</v>
      </c>
      <c r="AA94" s="143">
        <v>1294.7528732895757</v>
      </c>
      <c r="AB94" s="143">
        <v>1294.7528732895757</v>
      </c>
      <c r="AC94" s="143">
        <v>1450.1232180843251</v>
      </c>
      <c r="AD94" s="143">
        <v>1450.1232180843251</v>
      </c>
      <c r="AE94" s="143">
        <v>1624.1380042544442</v>
      </c>
      <c r="AF94" s="143">
        <v>1624.1380042544442</v>
      </c>
      <c r="AG94" s="143">
        <v>1819.0345647649776</v>
      </c>
      <c r="AH94" s="146">
        <v>15855.039106387745</v>
      </c>
      <c r="AI94" s="143">
        <v>2697.9920664594151</v>
      </c>
      <c r="AJ94" s="143">
        <v>3021.7511144345453</v>
      </c>
      <c r="AK94" s="143">
        <v>3021.7511144345453</v>
      </c>
      <c r="AL94" s="143">
        <v>3384.361248166691</v>
      </c>
      <c r="AM94" s="143">
        <v>3384.361248166691</v>
      </c>
      <c r="AN94" s="143">
        <v>3790.4845979466945</v>
      </c>
      <c r="AO94" s="143">
        <v>3790.4845979466945</v>
      </c>
      <c r="AP94" s="143">
        <v>4245.3427497002976</v>
      </c>
      <c r="AQ94" s="143">
        <v>4245.3427497002976</v>
      </c>
      <c r="AR94" s="143">
        <v>4754.7838796643337</v>
      </c>
      <c r="AS94" s="143">
        <v>4754.7838796643337</v>
      </c>
      <c r="AT94" s="143">
        <v>5325.3579452240538</v>
      </c>
      <c r="AU94" s="146">
        <v>46416.797191508595</v>
      </c>
      <c r="AV94" s="143">
        <v>6143.3329256104689</v>
      </c>
      <c r="AW94" s="143">
        <v>6880.5328766837265</v>
      </c>
      <c r="AX94" s="143">
        <v>6880.5328766837265</v>
      </c>
      <c r="AY94" s="143">
        <v>7706.1968218857737</v>
      </c>
      <c r="AZ94" s="143">
        <v>7706.1968218857737</v>
      </c>
      <c r="BA94" s="143">
        <v>8630.9404405120677</v>
      </c>
      <c r="BB94" s="143">
        <v>8630.9404405120677</v>
      </c>
      <c r="BC94" s="143">
        <v>9666.6532933735161</v>
      </c>
      <c r="BD94" s="143">
        <v>9666.6532933735161</v>
      </c>
      <c r="BE94" s="143">
        <v>10826.651688578339</v>
      </c>
      <c r="BF94" s="143">
        <v>10826.651688578339</v>
      </c>
      <c r="BG94" s="143">
        <v>12125.849891207741</v>
      </c>
      <c r="BH94" s="146">
        <v>105691.13305888505</v>
      </c>
      <c r="BI94" s="143">
        <v>13988.38043449725</v>
      </c>
      <c r="BJ94" s="143">
        <v>15666.986086636922</v>
      </c>
      <c r="BK94" s="143">
        <v>15666.986086636922</v>
      </c>
      <c r="BL94" s="143">
        <v>17547.024417033354</v>
      </c>
      <c r="BM94" s="143">
        <v>17547.024417033354</v>
      </c>
      <c r="BN94" s="143">
        <v>19652.667347077357</v>
      </c>
      <c r="BO94" s="143">
        <v>19652.667347077357</v>
      </c>
      <c r="BP94" s="143">
        <v>22010.987428726643</v>
      </c>
      <c r="BQ94" s="143">
        <v>22010.987428726643</v>
      </c>
      <c r="BR94" s="143">
        <v>24652.305920173836</v>
      </c>
      <c r="BS94" s="143">
        <v>24652.305920173836</v>
      </c>
      <c r="BT94" s="143">
        <v>27610.582630594701</v>
      </c>
      <c r="BU94" s="146">
        <v>240658.90546438811</v>
      </c>
      <c r="BV94" s="121"/>
      <c r="BW94" s="121"/>
      <c r="BX94" s="121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</row>
    <row r="95" spans="2:93" s="102" customFormat="1" ht="15.95" customHeight="1" x14ac:dyDescent="0.25">
      <c r="B95" s="415" t="s">
        <v>336</v>
      </c>
      <c r="C95" s="118"/>
      <c r="D95" s="418">
        <v>3.5000000000000003E-2</v>
      </c>
      <c r="E95" s="418">
        <v>4.4999999999999998E-2</v>
      </c>
      <c r="F95" s="418">
        <v>4.4999999999999998E-2</v>
      </c>
      <c r="G95" s="418">
        <v>4.4999999999999998E-2</v>
      </c>
      <c r="H95" s="106" t="s">
        <v>276</v>
      </c>
      <c r="I95" s="143">
        <v>0</v>
      </c>
      <c r="J95" s="143">
        <v>0</v>
      </c>
      <c r="K95" s="143">
        <v>0</v>
      </c>
      <c r="L95" s="143">
        <v>0</v>
      </c>
      <c r="M95" s="143">
        <v>0</v>
      </c>
      <c r="N95" s="143">
        <v>0</v>
      </c>
      <c r="O95" s="143">
        <v>0</v>
      </c>
      <c r="P95" s="143">
        <v>0</v>
      </c>
      <c r="Q95" s="143">
        <v>0</v>
      </c>
      <c r="R95" s="143">
        <v>0</v>
      </c>
      <c r="S95" s="143">
        <v>0</v>
      </c>
      <c r="T95" s="143">
        <v>0</v>
      </c>
      <c r="U95" s="146">
        <v>0</v>
      </c>
      <c r="V95" s="143">
        <v>921.57952100718012</v>
      </c>
      <c r="W95" s="143">
        <v>1032.1690635280418</v>
      </c>
      <c r="X95" s="143">
        <v>1032.1690635280418</v>
      </c>
      <c r="Y95" s="143">
        <v>1156.0293511514069</v>
      </c>
      <c r="Z95" s="143">
        <v>1156.0293511514069</v>
      </c>
      <c r="AA95" s="143">
        <v>1294.7528732895757</v>
      </c>
      <c r="AB95" s="143">
        <v>1294.7528732895757</v>
      </c>
      <c r="AC95" s="143">
        <v>1450.1232180843251</v>
      </c>
      <c r="AD95" s="143">
        <v>1450.1232180843251</v>
      </c>
      <c r="AE95" s="143">
        <v>1624.1380042544442</v>
      </c>
      <c r="AF95" s="143">
        <v>1624.1380042544442</v>
      </c>
      <c r="AG95" s="143">
        <v>1819.0345647649776</v>
      </c>
      <c r="AH95" s="146">
        <v>15855.039106387745</v>
      </c>
      <c r="AI95" s="143">
        <v>2697.9920664594151</v>
      </c>
      <c r="AJ95" s="143">
        <v>3021.7511144345453</v>
      </c>
      <c r="AK95" s="143">
        <v>3021.7511144345453</v>
      </c>
      <c r="AL95" s="143">
        <v>3384.361248166691</v>
      </c>
      <c r="AM95" s="143">
        <v>3384.361248166691</v>
      </c>
      <c r="AN95" s="143">
        <v>3790.4845979466945</v>
      </c>
      <c r="AO95" s="143">
        <v>3790.4845979466945</v>
      </c>
      <c r="AP95" s="143">
        <v>4245.3427497002976</v>
      </c>
      <c r="AQ95" s="143">
        <v>4245.3427497002976</v>
      </c>
      <c r="AR95" s="143">
        <v>4754.7838796643337</v>
      </c>
      <c r="AS95" s="143">
        <v>4754.7838796643337</v>
      </c>
      <c r="AT95" s="143">
        <v>5325.3579452240538</v>
      </c>
      <c r="AU95" s="146">
        <v>46416.797191508595</v>
      </c>
      <c r="AV95" s="143">
        <v>6143.3329256104689</v>
      </c>
      <c r="AW95" s="143">
        <v>6880.5328766837265</v>
      </c>
      <c r="AX95" s="143">
        <v>6880.5328766837265</v>
      </c>
      <c r="AY95" s="143">
        <v>7706.1968218857737</v>
      </c>
      <c r="AZ95" s="143">
        <v>7706.1968218857737</v>
      </c>
      <c r="BA95" s="143">
        <v>8630.9404405120677</v>
      </c>
      <c r="BB95" s="143">
        <v>8630.9404405120677</v>
      </c>
      <c r="BC95" s="143">
        <v>9666.6532933735161</v>
      </c>
      <c r="BD95" s="143">
        <v>9666.6532933735161</v>
      </c>
      <c r="BE95" s="143">
        <v>10826.651688578339</v>
      </c>
      <c r="BF95" s="143">
        <v>10826.651688578339</v>
      </c>
      <c r="BG95" s="143">
        <v>12125.849891207741</v>
      </c>
      <c r="BH95" s="146">
        <v>105691.13305888505</v>
      </c>
      <c r="BI95" s="143">
        <v>13988.38043449725</v>
      </c>
      <c r="BJ95" s="143">
        <v>15666.986086636922</v>
      </c>
      <c r="BK95" s="143">
        <v>15666.986086636922</v>
      </c>
      <c r="BL95" s="143">
        <v>17547.024417033354</v>
      </c>
      <c r="BM95" s="143">
        <v>17547.024417033354</v>
      </c>
      <c r="BN95" s="143">
        <v>19652.667347077357</v>
      </c>
      <c r="BO95" s="143">
        <v>19652.667347077357</v>
      </c>
      <c r="BP95" s="143">
        <v>22010.987428726643</v>
      </c>
      <c r="BQ95" s="143">
        <v>22010.987428726643</v>
      </c>
      <c r="BR95" s="143">
        <v>24652.305920173836</v>
      </c>
      <c r="BS95" s="143">
        <v>24652.305920173836</v>
      </c>
      <c r="BT95" s="143">
        <v>27610.582630594701</v>
      </c>
      <c r="BU95" s="146">
        <v>240658.90546438811</v>
      </c>
      <c r="BV95" s="121"/>
      <c r="BW95" s="121"/>
      <c r="BX95" s="121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</row>
    <row r="96" spans="2:93" s="102" customFormat="1" ht="15.95" customHeight="1" x14ac:dyDescent="0.25">
      <c r="B96" s="415" t="s">
        <v>333</v>
      </c>
      <c r="C96" s="118"/>
      <c r="D96" s="118">
        <v>0.05</v>
      </c>
      <c r="E96" s="418">
        <v>6.5000000000000002E-2</v>
      </c>
      <c r="F96" s="418">
        <v>6.5000000000000002E-2</v>
      </c>
      <c r="G96" s="418">
        <v>6.5000000000000002E-2</v>
      </c>
      <c r="H96" s="106" t="s">
        <v>276</v>
      </c>
      <c r="I96" s="143">
        <v>0</v>
      </c>
      <c r="J96" s="143">
        <v>0</v>
      </c>
      <c r="K96" s="143">
        <v>0</v>
      </c>
      <c r="L96" s="143">
        <v>0</v>
      </c>
      <c r="M96" s="143">
        <v>0</v>
      </c>
      <c r="N96" s="143">
        <v>0</v>
      </c>
      <c r="O96" s="143">
        <v>0</v>
      </c>
      <c r="P96" s="143">
        <v>0</v>
      </c>
      <c r="Q96" s="143">
        <v>0</v>
      </c>
      <c r="R96" s="143">
        <v>0</v>
      </c>
      <c r="S96" s="143">
        <v>0</v>
      </c>
      <c r="T96" s="143">
        <v>0</v>
      </c>
      <c r="U96" s="146">
        <v>0</v>
      </c>
      <c r="V96" s="143">
        <v>1316.5421728674</v>
      </c>
      <c r="W96" s="143">
        <v>1474.5272336114883</v>
      </c>
      <c r="X96" s="143">
        <v>1474.5272336114883</v>
      </c>
      <c r="Y96" s="143">
        <v>1651.470501644867</v>
      </c>
      <c r="Z96" s="143">
        <v>1651.470501644867</v>
      </c>
      <c r="AA96" s="143">
        <v>1849.6469618422511</v>
      </c>
      <c r="AB96" s="143">
        <v>1849.6469618422511</v>
      </c>
      <c r="AC96" s="143">
        <v>2071.6045972633215</v>
      </c>
      <c r="AD96" s="143">
        <v>2071.6045972633215</v>
      </c>
      <c r="AE96" s="143">
        <v>2320.1971489349203</v>
      </c>
      <c r="AF96" s="143">
        <v>2320.1971489349203</v>
      </c>
      <c r="AG96" s="143">
        <v>2598.620806807111</v>
      </c>
      <c r="AH96" s="146">
        <v>22650.055866268209</v>
      </c>
      <c r="AI96" s="143">
        <v>3897.0996515524889</v>
      </c>
      <c r="AJ96" s="143">
        <v>4364.7516097387879</v>
      </c>
      <c r="AK96" s="143">
        <v>4364.7516097387879</v>
      </c>
      <c r="AL96" s="143">
        <v>4888.5218029074431</v>
      </c>
      <c r="AM96" s="143">
        <v>4888.5218029074431</v>
      </c>
      <c r="AN96" s="143">
        <v>5475.1444192563367</v>
      </c>
      <c r="AO96" s="143">
        <v>5475.1444192563367</v>
      </c>
      <c r="AP96" s="143">
        <v>6132.1617495670971</v>
      </c>
      <c r="AQ96" s="143">
        <v>6132.1617495670971</v>
      </c>
      <c r="AR96" s="143">
        <v>6868.0211595151486</v>
      </c>
      <c r="AS96" s="143">
        <v>6868.0211595151486</v>
      </c>
      <c r="AT96" s="143">
        <v>7692.1836986569679</v>
      </c>
      <c r="AU96" s="146">
        <v>67046.484832179078</v>
      </c>
      <c r="AV96" s="143">
        <v>8873.7031147706784</v>
      </c>
      <c r="AW96" s="143">
        <v>9938.5474885431613</v>
      </c>
      <c r="AX96" s="143">
        <v>9938.5474885431613</v>
      </c>
      <c r="AY96" s="143">
        <v>11131.173187168341</v>
      </c>
      <c r="AZ96" s="143">
        <v>11131.173187168341</v>
      </c>
      <c r="BA96" s="143">
        <v>12466.913969628544</v>
      </c>
      <c r="BB96" s="143">
        <v>12466.913969628544</v>
      </c>
      <c r="BC96" s="143">
        <v>13962.943645983967</v>
      </c>
      <c r="BD96" s="143">
        <v>13962.943645983967</v>
      </c>
      <c r="BE96" s="143">
        <v>15638.496883502045</v>
      </c>
      <c r="BF96" s="143">
        <v>15638.496883502045</v>
      </c>
      <c r="BG96" s="143">
        <v>17515.116509522293</v>
      </c>
      <c r="BH96" s="146">
        <v>152664.96997394506</v>
      </c>
      <c r="BI96" s="143">
        <v>20205.438405384917</v>
      </c>
      <c r="BJ96" s="143">
        <v>22630.09101403111</v>
      </c>
      <c r="BK96" s="143">
        <v>22630.09101403111</v>
      </c>
      <c r="BL96" s="143">
        <v>25345.701935714849</v>
      </c>
      <c r="BM96" s="143">
        <v>25345.701935714849</v>
      </c>
      <c r="BN96" s="143">
        <v>28387.18616800063</v>
      </c>
      <c r="BO96" s="143">
        <v>28387.18616800063</v>
      </c>
      <c r="BP96" s="143">
        <v>31793.648508160706</v>
      </c>
      <c r="BQ96" s="143">
        <v>31793.648508160706</v>
      </c>
      <c r="BR96" s="143">
        <v>35608.88632913999</v>
      </c>
      <c r="BS96" s="143">
        <v>35608.88632913999</v>
      </c>
      <c r="BT96" s="143">
        <v>39881.952688636797</v>
      </c>
      <c r="BU96" s="146">
        <v>347618.41900411621</v>
      </c>
      <c r="BV96" s="121"/>
      <c r="BW96" s="121"/>
      <c r="BX96" s="121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</row>
    <row r="97" spans="2:93" s="102" customFormat="1" ht="15.95" customHeight="1" x14ac:dyDescent="0.25">
      <c r="C97" s="592">
        <v>1</v>
      </c>
      <c r="D97" s="592">
        <v>1.0000000000000002</v>
      </c>
      <c r="E97" s="592">
        <v>1</v>
      </c>
      <c r="F97" s="592">
        <v>1</v>
      </c>
      <c r="G97" s="592">
        <v>1</v>
      </c>
      <c r="H97" s="106" t="s">
        <v>273</v>
      </c>
      <c r="I97" s="507">
        <v>8000</v>
      </c>
      <c r="J97" s="507">
        <v>8800.0000000000018</v>
      </c>
      <c r="K97" s="507">
        <v>9680.0000000000036</v>
      </c>
      <c r="L97" s="507">
        <v>10648.000000000005</v>
      </c>
      <c r="M97" s="507">
        <v>11712.800000000008</v>
      </c>
      <c r="N97" s="507">
        <v>12884.080000000009</v>
      </c>
      <c r="O97" s="507">
        <v>14172.488000000012</v>
      </c>
      <c r="P97" s="507">
        <v>15589.736800000013</v>
      </c>
      <c r="Q97" s="507">
        <v>17148.710480000016</v>
      </c>
      <c r="R97" s="507">
        <v>18863.581528000017</v>
      </c>
      <c r="S97" s="507">
        <v>20749.93968080002</v>
      </c>
      <c r="T97" s="507">
        <v>22824.933648880029</v>
      </c>
      <c r="U97" s="146">
        <v>171074.27013768011</v>
      </c>
      <c r="V97" s="507">
        <v>26330.843457348001</v>
      </c>
      <c r="W97" s="507">
        <v>29490.544672229767</v>
      </c>
      <c r="X97" s="507">
        <v>29490.544672229767</v>
      </c>
      <c r="Y97" s="507">
        <v>33029.410032897336</v>
      </c>
      <c r="Z97" s="507">
        <v>33029.410032897336</v>
      </c>
      <c r="AA97" s="507">
        <v>36992.939236845014</v>
      </c>
      <c r="AB97" s="507">
        <v>36992.939236845014</v>
      </c>
      <c r="AC97" s="507">
        <v>41432.091945266424</v>
      </c>
      <c r="AD97" s="507">
        <v>41432.091945266424</v>
      </c>
      <c r="AE97" s="507">
        <v>46403.942978698411</v>
      </c>
      <c r="AF97" s="507">
        <v>46403.942978698411</v>
      </c>
      <c r="AG97" s="507">
        <v>51972.416136142223</v>
      </c>
      <c r="AH97" s="146">
        <v>453001.11732536409</v>
      </c>
      <c r="AI97" s="507">
        <v>59955.379254653672</v>
      </c>
      <c r="AJ97" s="507">
        <v>67150.024765212132</v>
      </c>
      <c r="AK97" s="507">
        <v>67150.024765212132</v>
      </c>
      <c r="AL97" s="507">
        <v>75208.027737037599</v>
      </c>
      <c r="AM97" s="507">
        <v>75208.027737037599</v>
      </c>
      <c r="AN97" s="507">
        <v>84232.991065482085</v>
      </c>
      <c r="AO97" s="507">
        <v>84232.991065482085</v>
      </c>
      <c r="AP97" s="507">
        <v>94340.949993339949</v>
      </c>
      <c r="AQ97" s="507">
        <v>94340.949993339949</v>
      </c>
      <c r="AR97" s="507">
        <v>105661.86399254075</v>
      </c>
      <c r="AS97" s="507">
        <v>105661.86399254075</v>
      </c>
      <c r="AT97" s="507">
        <v>118341.28767164565</v>
      </c>
      <c r="AU97" s="146">
        <v>1031484.3820335243</v>
      </c>
      <c r="AV97" s="507">
        <v>136518.50945801043</v>
      </c>
      <c r="AW97" s="507">
        <v>152900.73059297167</v>
      </c>
      <c r="AX97" s="507">
        <v>152900.73059297167</v>
      </c>
      <c r="AY97" s="507">
        <v>171248.81826412829</v>
      </c>
      <c r="AZ97" s="507">
        <v>171248.81826412829</v>
      </c>
      <c r="BA97" s="507">
        <v>191798.6764558237</v>
      </c>
      <c r="BB97" s="507">
        <v>191798.6764558237</v>
      </c>
      <c r="BC97" s="507">
        <v>214814.51763052261</v>
      </c>
      <c r="BD97" s="507">
        <v>214814.51763052261</v>
      </c>
      <c r="BE97" s="507">
        <v>240592.2597461853</v>
      </c>
      <c r="BF97" s="507">
        <v>240592.2597461853</v>
      </c>
      <c r="BG97" s="507">
        <v>269463.33091572754</v>
      </c>
      <c r="BH97" s="146">
        <v>2348691.845753001</v>
      </c>
      <c r="BI97" s="507">
        <v>310852.89854438329</v>
      </c>
      <c r="BJ97" s="507">
        <v>348155.24636970932</v>
      </c>
      <c r="BK97" s="507">
        <v>348155.24636970932</v>
      </c>
      <c r="BL97" s="507">
        <v>389933.87593407457</v>
      </c>
      <c r="BM97" s="507">
        <v>389933.87593407457</v>
      </c>
      <c r="BN97" s="507">
        <v>436725.94104616344</v>
      </c>
      <c r="BO97" s="507">
        <v>436725.94104616344</v>
      </c>
      <c r="BP97" s="507">
        <v>489133.05397170322</v>
      </c>
      <c r="BQ97" s="507">
        <v>489133.05397170322</v>
      </c>
      <c r="BR97" s="507">
        <v>547829.02044830751</v>
      </c>
      <c r="BS97" s="507">
        <v>547829.02044830751</v>
      </c>
      <c r="BT97" s="507">
        <v>613568.50290210464</v>
      </c>
      <c r="BU97" s="146">
        <v>5347975.6769864038</v>
      </c>
      <c r="BV97" s="121"/>
      <c r="BW97" s="121"/>
      <c r="BX97" s="121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</row>
    <row r="98" spans="2:93" s="102" customFormat="1" ht="15.95" customHeight="1" x14ac:dyDescent="0.25">
      <c r="B98" s="117"/>
      <c r="C98" s="417"/>
      <c r="D98" s="417"/>
      <c r="E98" s="417"/>
      <c r="F98" s="417"/>
      <c r="G98" s="417"/>
      <c r="H98" s="137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4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4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4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4"/>
      <c r="BI98" s="138"/>
      <c r="BJ98" s="138"/>
      <c r="BK98" s="138"/>
      <c r="BL98" s="138"/>
      <c r="BM98" s="138"/>
      <c r="BN98" s="138"/>
      <c r="BO98" s="138"/>
      <c r="BP98" s="138"/>
      <c r="BQ98" s="138"/>
      <c r="BR98" s="138"/>
      <c r="BS98" s="138"/>
      <c r="BT98" s="138"/>
      <c r="BU98" s="134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</row>
    <row r="99" spans="2:93" s="140" customFormat="1" x14ac:dyDescent="0.25">
      <c r="B99" s="130" t="s">
        <v>274</v>
      </c>
      <c r="C99" s="139">
        <v>44</v>
      </c>
      <c r="D99" s="139">
        <v>45.32</v>
      </c>
      <c r="E99" s="139">
        <v>46.679600000000001</v>
      </c>
      <c r="F99" s="139">
        <v>48.079988</v>
      </c>
      <c r="G99" s="139">
        <v>49.522387639999998</v>
      </c>
      <c r="H99" s="132" t="s">
        <v>267</v>
      </c>
      <c r="I99" s="133">
        <v>3300</v>
      </c>
      <c r="J99" s="133">
        <v>3762.0000000000005</v>
      </c>
      <c r="K99" s="133">
        <v>4288.6800000000012</v>
      </c>
      <c r="L99" s="133">
        <v>4889.0952000000025</v>
      </c>
      <c r="M99" s="133">
        <v>5573.5685280000025</v>
      </c>
      <c r="N99" s="133">
        <v>6353.8681219200034</v>
      </c>
      <c r="O99" s="133">
        <v>7243.4096589888049</v>
      </c>
      <c r="P99" s="133">
        <v>8257.4870112472381</v>
      </c>
      <c r="Q99" s="133">
        <v>9413.5351928218533</v>
      </c>
      <c r="R99" s="133">
        <v>10731.430119816914</v>
      </c>
      <c r="S99" s="133">
        <v>12233.830336591283</v>
      </c>
      <c r="T99" s="133">
        <v>13946.566583714064</v>
      </c>
      <c r="U99" s="134">
        <v>89993.470753100162</v>
      </c>
      <c r="V99" s="133">
        <v>15801.459939348037</v>
      </c>
      <c r="W99" s="133">
        <v>17381.605933282841</v>
      </c>
      <c r="X99" s="133">
        <v>17381.605933282841</v>
      </c>
      <c r="Y99" s="133">
        <v>19119.766526611129</v>
      </c>
      <c r="Z99" s="133">
        <v>19119.766526611129</v>
      </c>
      <c r="AA99" s="133">
        <v>21031.743179272242</v>
      </c>
      <c r="AB99" s="133">
        <v>21031.743179272242</v>
      </c>
      <c r="AC99" s="133">
        <v>23134.917497199465</v>
      </c>
      <c r="AD99" s="133">
        <v>23134.917497199465</v>
      </c>
      <c r="AE99" s="133">
        <v>25448.409246919415</v>
      </c>
      <c r="AF99" s="133">
        <v>25448.409246919415</v>
      </c>
      <c r="AG99" s="133">
        <v>27993.250171611362</v>
      </c>
      <c r="AH99" s="134">
        <v>256027.5948775296</v>
      </c>
      <c r="AI99" s="133">
        <v>31139.691490900481</v>
      </c>
      <c r="AJ99" s="133">
        <v>33630.86681017252</v>
      </c>
      <c r="AK99" s="133">
        <v>33630.86681017252</v>
      </c>
      <c r="AL99" s="133">
        <v>36321.336154986318</v>
      </c>
      <c r="AM99" s="133">
        <v>36321.336154986318</v>
      </c>
      <c r="AN99" s="133">
        <v>39227.043047385232</v>
      </c>
      <c r="AO99" s="133">
        <v>39227.043047385232</v>
      </c>
      <c r="AP99" s="133">
        <v>42365.206491176054</v>
      </c>
      <c r="AQ99" s="133">
        <v>42365.206491176054</v>
      </c>
      <c r="AR99" s="133">
        <v>45754.423010470135</v>
      </c>
      <c r="AS99" s="133">
        <v>45754.423010470135</v>
      </c>
      <c r="AT99" s="133">
        <v>49414.776851307746</v>
      </c>
      <c r="AU99" s="134">
        <v>475152.21937058866</v>
      </c>
      <c r="AV99" s="133">
        <v>53951.053366257802</v>
      </c>
      <c r="AW99" s="133">
        <v>57188.116568233279</v>
      </c>
      <c r="AX99" s="133">
        <v>57188.116568233279</v>
      </c>
      <c r="AY99" s="133">
        <v>60619.403562327272</v>
      </c>
      <c r="AZ99" s="133">
        <v>60619.403562327272</v>
      </c>
      <c r="BA99" s="133">
        <v>64256.567776066913</v>
      </c>
      <c r="BB99" s="133">
        <v>64256.567776066913</v>
      </c>
      <c r="BC99" s="133">
        <v>68111.961842630932</v>
      </c>
      <c r="BD99" s="133">
        <v>68111.961842630932</v>
      </c>
      <c r="BE99" s="133">
        <v>72198.679553188791</v>
      </c>
      <c r="BF99" s="133">
        <v>72198.679553188791</v>
      </c>
      <c r="BG99" s="133">
        <v>76530.600326380125</v>
      </c>
      <c r="BH99" s="134">
        <v>775231.11229753227</v>
      </c>
      <c r="BI99" s="133">
        <v>81979.579069618383</v>
      </c>
      <c r="BJ99" s="133">
        <v>85258.762232403125</v>
      </c>
      <c r="BK99" s="133">
        <v>85258.762232403125</v>
      </c>
      <c r="BL99" s="133">
        <v>88669.112721699246</v>
      </c>
      <c r="BM99" s="133">
        <v>88669.112721699246</v>
      </c>
      <c r="BN99" s="133">
        <v>92215.877230567232</v>
      </c>
      <c r="BO99" s="133">
        <v>92215.877230567232</v>
      </c>
      <c r="BP99" s="133">
        <v>95904.512319789923</v>
      </c>
      <c r="BQ99" s="133">
        <v>95904.512319789923</v>
      </c>
      <c r="BR99" s="133">
        <v>99740.692812581518</v>
      </c>
      <c r="BS99" s="133">
        <v>99740.692812581518</v>
      </c>
      <c r="BT99" s="133">
        <v>103730.32052508477</v>
      </c>
      <c r="BU99" s="134">
        <v>1109287.8142287855</v>
      </c>
    </row>
    <row r="100" spans="2:93" s="102" customFormat="1" ht="15.95" customHeight="1" x14ac:dyDescent="0.25">
      <c r="B100" s="415" t="s">
        <v>337</v>
      </c>
      <c r="C100" s="118">
        <v>0.16</v>
      </c>
      <c r="D100" s="118">
        <v>0.11</v>
      </c>
      <c r="E100" s="118">
        <v>0.1</v>
      </c>
      <c r="F100" s="118">
        <v>0.1</v>
      </c>
      <c r="G100" s="118">
        <v>0.1</v>
      </c>
      <c r="H100" s="106" t="s">
        <v>301</v>
      </c>
      <c r="I100" s="138">
        <v>528</v>
      </c>
      <c r="J100" s="138">
        <v>601.92000000000007</v>
      </c>
      <c r="K100" s="138">
        <v>686.18880000000024</v>
      </c>
      <c r="L100" s="138">
        <v>782.25523200000043</v>
      </c>
      <c r="M100" s="138">
        <v>891.77096448000043</v>
      </c>
      <c r="N100" s="138">
        <v>1016.6188995072006</v>
      </c>
      <c r="O100" s="138">
        <v>1158.9455454382089</v>
      </c>
      <c r="P100" s="138">
        <v>1321.1979217995581</v>
      </c>
      <c r="Q100" s="138">
        <v>1506.1656308514966</v>
      </c>
      <c r="R100" s="138">
        <v>1717.0288191707064</v>
      </c>
      <c r="S100" s="138">
        <v>1957.4128538546054</v>
      </c>
      <c r="T100" s="138">
        <v>2231.4506533942504</v>
      </c>
      <c r="U100" s="134">
        <v>14398.955320496028</v>
      </c>
      <c r="V100" s="138">
        <v>1738.160593328284</v>
      </c>
      <c r="W100" s="138">
        <v>1911.9766526611124</v>
      </c>
      <c r="X100" s="138">
        <v>1911.9766526611124</v>
      </c>
      <c r="Y100" s="138">
        <v>2103.1743179272244</v>
      </c>
      <c r="Z100" s="138">
        <v>2103.1743179272244</v>
      </c>
      <c r="AA100" s="138">
        <v>2313.4917497199467</v>
      </c>
      <c r="AB100" s="138">
        <v>2313.4917497199467</v>
      </c>
      <c r="AC100" s="138">
        <v>2544.8409246919414</v>
      </c>
      <c r="AD100" s="138">
        <v>2544.8409246919414</v>
      </c>
      <c r="AE100" s="138">
        <v>2799.3250171611357</v>
      </c>
      <c r="AF100" s="138">
        <v>2799.3250171611357</v>
      </c>
      <c r="AG100" s="138">
        <v>3079.2575188772498</v>
      </c>
      <c r="AH100" s="134">
        <v>28163.035436528251</v>
      </c>
      <c r="AI100" s="138">
        <v>3113.9691490900482</v>
      </c>
      <c r="AJ100" s="138">
        <v>3363.086681017252</v>
      </c>
      <c r="AK100" s="138">
        <v>3363.086681017252</v>
      </c>
      <c r="AL100" s="138">
        <v>3632.133615498632</v>
      </c>
      <c r="AM100" s="138">
        <v>3632.133615498632</v>
      </c>
      <c r="AN100" s="138">
        <v>3922.7043047385232</v>
      </c>
      <c r="AO100" s="138">
        <v>3922.7043047385232</v>
      </c>
      <c r="AP100" s="138">
        <v>4236.5206491176059</v>
      </c>
      <c r="AQ100" s="138">
        <v>4236.5206491176059</v>
      </c>
      <c r="AR100" s="138">
        <v>4575.4423010470136</v>
      </c>
      <c r="AS100" s="138">
        <v>4575.4423010470136</v>
      </c>
      <c r="AT100" s="138">
        <v>4941.4776851307752</v>
      </c>
      <c r="AU100" s="134">
        <v>47515.221937058872</v>
      </c>
      <c r="AV100" s="138">
        <v>5395.1053366257802</v>
      </c>
      <c r="AW100" s="138">
        <v>5718.8116568233281</v>
      </c>
      <c r="AX100" s="138">
        <v>5718.8116568233281</v>
      </c>
      <c r="AY100" s="138">
        <v>6061.9403562327279</v>
      </c>
      <c r="AZ100" s="138">
        <v>6061.9403562327279</v>
      </c>
      <c r="BA100" s="138">
        <v>6425.6567776066913</v>
      </c>
      <c r="BB100" s="138">
        <v>6425.6567776066913</v>
      </c>
      <c r="BC100" s="138">
        <v>6811.1961842630935</v>
      </c>
      <c r="BD100" s="138">
        <v>6811.1961842630935</v>
      </c>
      <c r="BE100" s="138">
        <v>7219.8679553188795</v>
      </c>
      <c r="BF100" s="138">
        <v>7219.8679553188795</v>
      </c>
      <c r="BG100" s="138">
        <v>7653.0600326380127</v>
      </c>
      <c r="BH100" s="134">
        <v>77523.111229753224</v>
      </c>
      <c r="BI100" s="138">
        <v>8197.9579069618394</v>
      </c>
      <c r="BJ100" s="138">
        <v>8525.8762232403133</v>
      </c>
      <c r="BK100" s="138">
        <v>8525.8762232403133</v>
      </c>
      <c r="BL100" s="138">
        <v>8866.9112721699257</v>
      </c>
      <c r="BM100" s="138">
        <v>8866.9112721699257</v>
      </c>
      <c r="BN100" s="138">
        <v>9221.5877230567239</v>
      </c>
      <c r="BO100" s="138">
        <v>9221.5877230567239</v>
      </c>
      <c r="BP100" s="138">
        <v>9590.4512319789919</v>
      </c>
      <c r="BQ100" s="138">
        <v>9590.4512319789919</v>
      </c>
      <c r="BR100" s="138">
        <v>9974.0692812581528</v>
      </c>
      <c r="BS100" s="138">
        <v>9974.0692812581528</v>
      </c>
      <c r="BT100" s="138">
        <v>10373.032052508477</v>
      </c>
      <c r="BU100" s="134">
        <v>110928.78142287854</v>
      </c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</row>
    <row r="101" spans="2:93" s="102" customFormat="1" ht="15.95" customHeight="1" x14ac:dyDescent="0.25">
      <c r="B101" s="415" t="s">
        <v>335</v>
      </c>
      <c r="C101" s="118">
        <v>0.16</v>
      </c>
      <c r="D101" s="118">
        <v>0.11</v>
      </c>
      <c r="E101" s="118">
        <v>0.1</v>
      </c>
      <c r="F101" s="118">
        <v>0.1</v>
      </c>
      <c r="G101" s="118">
        <v>0.1</v>
      </c>
      <c r="H101" s="106" t="s">
        <v>301</v>
      </c>
      <c r="I101" s="138">
        <v>528</v>
      </c>
      <c r="J101" s="138">
        <v>601.92000000000007</v>
      </c>
      <c r="K101" s="138">
        <v>686.18880000000024</v>
      </c>
      <c r="L101" s="138">
        <v>782.25523200000043</v>
      </c>
      <c r="M101" s="138">
        <v>891.77096448000043</v>
      </c>
      <c r="N101" s="138">
        <v>1016.6188995072006</v>
      </c>
      <c r="O101" s="138">
        <v>1158.9455454382089</v>
      </c>
      <c r="P101" s="138">
        <v>1321.1979217995581</v>
      </c>
      <c r="Q101" s="138">
        <v>1506.1656308514966</v>
      </c>
      <c r="R101" s="138">
        <v>1717.0288191707064</v>
      </c>
      <c r="S101" s="138">
        <v>1957.4128538546054</v>
      </c>
      <c r="T101" s="138">
        <v>2231.4506533942504</v>
      </c>
      <c r="U101" s="134">
        <v>14398.955320496028</v>
      </c>
      <c r="V101" s="138">
        <v>1738.160593328284</v>
      </c>
      <c r="W101" s="138">
        <v>1911.9766526611124</v>
      </c>
      <c r="X101" s="138">
        <v>1911.9766526611124</v>
      </c>
      <c r="Y101" s="138">
        <v>2103.1743179272244</v>
      </c>
      <c r="Z101" s="138">
        <v>2103.1743179272244</v>
      </c>
      <c r="AA101" s="138">
        <v>2313.4917497199467</v>
      </c>
      <c r="AB101" s="138">
        <v>2313.4917497199467</v>
      </c>
      <c r="AC101" s="138">
        <v>2544.8409246919414</v>
      </c>
      <c r="AD101" s="138">
        <v>2544.8409246919414</v>
      </c>
      <c r="AE101" s="138">
        <v>2799.3250171611357</v>
      </c>
      <c r="AF101" s="138">
        <v>2799.3250171611357</v>
      </c>
      <c r="AG101" s="138">
        <v>3079.2575188772498</v>
      </c>
      <c r="AH101" s="134">
        <v>28163.035436528251</v>
      </c>
      <c r="AI101" s="138">
        <v>3113.9691490900482</v>
      </c>
      <c r="AJ101" s="138">
        <v>3363.086681017252</v>
      </c>
      <c r="AK101" s="138">
        <v>3363.086681017252</v>
      </c>
      <c r="AL101" s="138">
        <v>3632.133615498632</v>
      </c>
      <c r="AM101" s="138">
        <v>3632.133615498632</v>
      </c>
      <c r="AN101" s="138">
        <v>3922.7043047385232</v>
      </c>
      <c r="AO101" s="138">
        <v>3922.7043047385232</v>
      </c>
      <c r="AP101" s="138">
        <v>4236.5206491176059</v>
      </c>
      <c r="AQ101" s="138">
        <v>4236.5206491176059</v>
      </c>
      <c r="AR101" s="138">
        <v>4575.4423010470136</v>
      </c>
      <c r="AS101" s="138">
        <v>4575.4423010470136</v>
      </c>
      <c r="AT101" s="138">
        <v>4941.4776851307752</v>
      </c>
      <c r="AU101" s="134">
        <v>47515.221937058872</v>
      </c>
      <c r="AV101" s="138">
        <v>5395.1053366257802</v>
      </c>
      <c r="AW101" s="138">
        <v>5718.8116568233281</v>
      </c>
      <c r="AX101" s="138">
        <v>5718.8116568233281</v>
      </c>
      <c r="AY101" s="138">
        <v>6061.9403562327279</v>
      </c>
      <c r="AZ101" s="138">
        <v>6061.9403562327279</v>
      </c>
      <c r="BA101" s="138">
        <v>6425.6567776066913</v>
      </c>
      <c r="BB101" s="138">
        <v>6425.6567776066913</v>
      </c>
      <c r="BC101" s="138">
        <v>6811.1961842630935</v>
      </c>
      <c r="BD101" s="138">
        <v>6811.1961842630935</v>
      </c>
      <c r="BE101" s="138">
        <v>7219.8679553188795</v>
      </c>
      <c r="BF101" s="138">
        <v>7219.8679553188795</v>
      </c>
      <c r="BG101" s="138">
        <v>7653.0600326380127</v>
      </c>
      <c r="BH101" s="134">
        <v>77523.111229753224</v>
      </c>
      <c r="BI101" s="138">
        <v>8197.9579069618394</v>
      </c>
      <c r="BJ101" s="138">
        <v>8525.8762232403133</v>
      </c>
      <c r="BK101" s="138">
        <v>8525.8762232403133</v>
      </c>
      <c r="BL101" s="138">
        <v>8866.9112721699257</v>
      </c>
      <c r="BM101" s="138">
        <v>8866.9112721699257</v>
      </c>
      <c r="BN101" s="138">
        <v>9221.5877230567239</v>
      </c>
      <c r="BO101" s="138">
        <v>9221.5877230567239</v>
      </c>
      <c r="BP101" s="138">
        <v>9590.4512319789919</v>
      </c>
      <c r="BQ101" s="138">
        <v>9590.4512319789919</v>
      </c>
      <c r="BR101" s="138">
        <v>9974.0692812581528</v>
      </c>
      <c r="BS101" s="138">
        <v>9974.0692812581528</v>
      </c>
      <c r="BT101" s="138">
        <v>10373.032052508477</v>
      </c>
      <c r="BU101" s="134">
        <v>110928.78142287854</v>
      </c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</row>
    <row r="102" spans="2:93" s="102" customFormat="1" ht="15.95" customHeight="1" x14ac:dyDescent="0.25">
      <c r="B102" s="415" t="s">
        <v>334</v>
      </c>
      <c r="C102" s="118">
        <v>0.16</v>
      </c>
      <c r="D102" s="118">
        <v>0.11</v>
      </c>
      <c r="E102" s="118">
        <v>0.1</v>
      </c>
      <c r="F102" s="118">
        <v>0.1</v>
      </c>
      <c r="G102" s="118">
        <v>0.1</v>
      </c>
      <c r="H102" s="106" t="s">
        <v>301</v>
      </c>
      <c r="I102" s="138">
        <v>528</v>
      </c>
      <c r="J102" s="138">
        <v>601.92000000000007</v>
      </c>
      <c r="K102" s="138">
        <v>686.18880000000024</v>
      </c>
      <c r="L102" s="138">
        <v>782.25523200000043</v>
      </c>
      <c r="M102" s="138">
        <v>891.77096448000043</v>
      </c>
      <c r="N102" s="138">
        <v>1016.6188995072006</v>
      </c>
      <c r="O102" s="138">
        <v>1158.9455454382089</v>
      </c>
      <c r="P102" s="138">
        <v>1321.1979217995581</v>
      </c>
      <c r="Q102" s="138">
        <v>1506.1656308514966</v>
      </c>
      <c r="R102" s="138">
        <v>1717.0288191707064</v>
      </c>
      <c r="S102" s="138">
        <v>1957.4128538546054</v>
      </c>
      <c r="T102" s="138">
        <v>2231.4506533942504</v>
      </c>
      <c r="U102" s="134">
        <v>14398.955320496028</v>
      </c>
      <c r="V102" s="138">
        <v>1738.160593328284</v>
      </c>
      <c r="W102" s="138">
        <v>1911.9766526611124</v>
      </c>
      <c r="X102" s="138">
        <v>1911.9766526611124</v>
      </c>
      <c r="Y102" s="138">
        <v>2103.1743179272244</v>
      </c>
      <c r="Z102" s="138">
        <v>2103.1743179272244</v>
      </c>
      <c r="AA102" s="138">
        <v>2313.4917497199467</v>
      </c>
      <c r="AB102" s="138">
        <v>2313.4917497199467</v>
      </c>
      <c r="AC102" s="138">
        <v>2544.8409246919414</v>
      </c>
      <c r="AD102" s="138">
        <v>2544.8409246919414</v>
      </c>
      <c r="AE102" s="138">
        <v>2799.3250171611357</v>
      </c>
      <c r="AF102" s="138">
        <v>2799.3250171611357</v>
      </c>
      <c r="AG102" s="138">
        <v>3079.2575188772498</v>
      </c>
      <c r="AH102" s="134">
        <v>28163.035436528251</v>
      </c>
      <c r="AI102" s="138">
        <v>3113.9691490900482</v>
      </c>
      <c r="AJ102" s="138">
        <v>3363.086681017252</v>
      </c>
      <c r="AK102" s="138">
        <v>3363.086681017252</v>
      </c>
      <c r="AL102" s="138">
        <v>3632.133615498632</v>
      </c>
      <c r="AM102" s="138">
        <v>3632.133615498632</v>
      </c>
      <c r="AN102" s="138">
        <v>3922.7043047385232</v>
      </c>
      <c r="AO102" s="138">
        <v>3922.7043047385232</v>
      </c>
      <c r="AP102" s="138">
        <v>4236.5206491176059</v>
      </c>
      <c r="AQ102" s="138">
        <v>4236.5206491176059</v>
      </c>
      <c r="AR102" s="138">
        <v>4575.4423010470136</v>
      </c>
      <c r="AS102" s="138">
        <v>4575.4423010470136</v>
      </c>
      <c r="AT102" s="138">
        <v>4941.4776851307752</v>
      </c>
      <c r="AU102" s="134">
        <v>47515.221937058872</v>
      </c>
      <c r="AV102" s="138">
        <v>5395.1053366257802</v>
      </c>
      <c r="AW102" s="138">
        <v>5718.8116568233281</v>
      </c>
      <c r="AX102" s="138">
        <v>5718.8116568233281</v>
      </c>
      <c r="AY102" s="138">
        <v>6061.9403562327279</v>
      </c>
      <c r="AZ102" s="138">
        <v>6061.9403562327279</v>
      </c>
      <c r="BA102" s="138">
        <v>6425.6567776066913</v>
      </c>
      <c r="BB102" s="138">
        <v>6425.6567776066913</v>
      </c>
      <c r="BC102" s="138">
        <v>6811.1961842630935</v>
      </c>
      <c r="BD102" s="138">
        <v>6811.1961842630935</v>
      </c>
      <c r="BE102" s="138">
        <v>7219.8679553188795</v>
      </c>
      <c r="BF102" s="138">
        <v>7219.8679553188795</v>
      </c>
      <c r="BG102" s="138">
        <v>7653.0600326380127</v>
      </c>
      <c r="BH102" s="134">
        <v>77523.111229753224</v>
      </c>
      <c r="BI102" s="138">
        <v>8197.9579069618394</v>
      </c>
      <c r="BJ102" s="138">
        <v>8525.8762232403133</v>
      </c>
      <c r="BK102" s="138">
        <v>8525.8762232403133</v>
      </c>
      <c r="BL102" s="138">
        <v>8866.9112721699257</v>
      </c>
      <c r="BM102" s="138">
        <v>8866.9112721699257</v>
      </c>
      <c r="BN102" s="138">
        <v>9221.5877230567239</v>
      </c>
      <c r="BO102" s="138">
        <v>9221.5877230567239</v>
      </c>
      <c r="BP102" s="138">
        <v>9590.4512319789919</v>
      </c>
      <c r="BQ102" s="138">
        <v>9590.4512319789919</v>
      </c>
      <c r="BR102" s="138">
        <v>9974.0692812581528</v>
      </c>
      <c r="BS102" s="138">
        <v>9974.0692812581528</v>
      </c>
      <c r="BT102" s="138">
        <v>10373.032052508477</v>
      </c>
      <c r="BU102" s="134">
        <v>110928.78142287854</v>
      </c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</row>
    <row r="103" spans="2:93" s="102" customFormat="1" ht="15.95" customHeight="1" x14ac:dyDescent="0.25">
      <c r="B103" s="415" t="s">
        <v>333</v>
      </c>
      <c r="C103" s="118">
        <v>0.1</v>
      </c>
      <c r="D103" s="118">
        <v>0.13</v>
      </c>
      <c r="E103" s="118">
        <v>0.12</v>
      </c>
      <c r="F103" s="118">
        <v>0.12</v>
      </c>
      <c r="G103" s="118">
        <v>0.12</v>
      </c>
      <c r="H103" s="106" t="s">
        <v>301</v>
      </c>
      <c r="I103" s="138">
        <v>330</v>
      </c>
      <c r="J103" s="138">
        <v>376.20000000000005</v>
      </c>
      <c r="K103" s="138">
        <v>428.86800000000017</v>
      </c>
      <c r="L103" s="138">
        <v>488.90952000000027</v>
      </c>
      <c r="M103" s="138">
        <v>557.3568528000003</v>
      </c>
      <c r="N103" s="138">
        <v>635.38681219200043</v>
      </c>
      <c r="O103" s="138">
        <v>724.34096589888054</v>
      </c>
      <c r="P103" s="138">
        <v>825.74870112472388</v>
      </c>
      <c r="Q103" s="138">
        <v>941.3535192821854</v>
      </c>
      <c r="R103" s="138">
        <v>1073.1430119816914</v>
      </c>
      <c r="S103" s="138">
        <v>1223.3830336591284</v>
      </c>
      <c r="T103" s="138">
        <v>1394.6566583714066</v>
      </c>
      <c r="U103" s="134">
        <v>8999.3470753100173</v>
      </c>
      <c r="V103" s="138">
        <v>2054.1897921152449</v>
      </c>
      <c r="W103" s="138">
        <v>2259.6087713267693</v>
      </c>
      <c r="X103" s="138">
        <v>2259.6087713267693</v>
      </c>
      <c r="Y103" s="138">
        <v>2485.5696484594469</v>
      </c>
      <c r="Z103" s="138">
        <v>2485.5696484594469</v>
      </c>
      <c r="AA103" s="138">
        <v>2734.1266133053914</v>
      </c>
      <c r="AB103" s="138">
        <v>2734.1266133053914</v>
      </c>
      <c r="AC103" s="138">
        <v>3007.5392746359307</v>
      </c>
      <c r="AD103" s="138">
        <v>3007.5392746359307</v>
      </c>
      <c r="AE103" s="138">
        <v>3308.293202099524</v>
      </c>
      <c r="AF103" s="138">
        <v>3308.293202099524</v>
      </c>
      <c r="AG103" s="138">
        <v>3639.1225223094771</v>
      </c>
      <c r="AH103" s="134">
        <v>33283.587334078853</v>
      </c>
      <c r="AI103" s="138">
        <v>3736.7629789080574</v>
      </c>
      <c r="AJ103" s="138">
        <v>4035.7040172207021</v>
      </c>
      <c r="AK103" s="138">
        <v>4035.7040172207021</v>
      </c>
      <c r="AL103" s="138">
        <v>4358.5603385983577</v>
      </c>
      <c r="AM103" s="138">
        <v>4358.5603385983577</v>
      </c>
      <c r="AN103" s="138">
        <v>4707.2451656862277</v>
      </c>
      <c r="AO103" s="138">
        <v>4707.2451656862277</v>
      </c>
      <c r="AP103" s="138">
        <v>5083.8247789411262</v>
      </c>
      <c r="AQ103" s="138">
        <v>5083.8247789411262</v>
      </c>
      <c r="AR103" s="138">
        <v>5490.5307612564156</v>
      </c>
      <c r="AS103" s="138">
        <v>5490.5307612564156</v>
      </c>
      <c r="AT103" s="138">
        <v>5929.7732221569295</v>
      </c>
      <c r="AU103" s="134">
        <v>57018.266324470642</v>
      </c>
      <c r="AV103" s="138">
        <v>6474.126403950936</v>
      </c>
      <c r="AW103" s="138">
        <v>6862.5739881879936</v>
      </c>
      <c r="AX103" s="138">
        <v>6862.5739881879936</v>
      </c>
      <c r="AY103" s="138">
        <v>7274.3284274792722</v>
      </c>
      <c r="AZ103" s="138">
        <v>7274.3284274792722</v>
      </c>
      <c r="BA103" s="138">
        <v>7710.7881331280296</v>
      </c>
      <c r="BB103" s="138">
        <v>7710.7881331280296</v>
      </c>
      <c r="BC103" s="138">
        <v>8173.4354211157115</v>
      </c>
      <c r="BD103" s="138">
        <v>8173.4354211157115</v>
      </c>
      <c r="BE103" s="138">
        <v>8663.841546382655</v>
      </c>
      <c r="BF103" s="138">
        <v>8663.841546382655</v>
      </c>
      <c r="BG103" s="138">
        <v>9183.6720391656145</v>
      </c>
      <c r="BH103" s="134">
        <v>93027.733475703877</v>
      </c>
      <c r="BI103" s="138">
        <v>9837.5494883542051</v>
      </c>
      <c r="BJ103" s="138">
        <v>10231.051467888376</v>
      </c>
      <c r="BK103" s="138">
        <v>10231.051467888376</v>
      </c>
      <c r="BL103" s="138">
        <v>10640.293526603909</v>
      </c>
      <c r="BM103" s="138">
        <v>10640.293526603909</v>
      </c>
      <c r="BN103" s="138">
        <v>11065.905267668068</v>
      </c>
      <c r="BO103" s="138">
        <v>11065.905267668068</v>
      </c>
      <c r="BP103" s="138">
        <v>11508.541478374791</v>
      </c>
      <c r="BQ103" s="138">
        <v>11508.541478374791</v>
      </c>
      <c r="BR103" s="138">
        <v>11968.883137509782</v>
      </c>
      <c r="BS103" s="138">
        <v>11968.883137509782</v>
      </c>
      <c r="BT103" s="138">
        <v>12447.638463010171</v>
      </c>
      <c r="BU103" s="134">
        <v>133114.53770745423</v>
      </c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</row>
    <row r="104" spans="2:93" s="102" customFormat="1" ht="15.95" customHeight="1" x14ac:dyDescent="0.25">
      <c r="B104" s="415" t="s">
        <v>337</v>
      </c>
      <c r="C104" s="118">
        <v>0.14000000000000001</v>
      </c>
      <c r="D104" s="118">
        <v>0.1</v>
      </c>
      <c r="E104" s="118">
        <v>0.09</v>
      </c>
      <c r="F104" s="118">
        <v>0.09</v>
      </c>
      <c r="G104" s="118">
        <v>0.09</v>
      </c>
      <c r="H104" s="106" t="s">
        <v>301</v>
      </c>
      <c r="I104" s="138">
        <v>462.00000000000006</v>
      </c>
      <c r="J104" s="138">
        <v>526.68000000000006</v>
      </c>
      <c r="K104" s="138">
        <v>600.41520000000025</v>
      </c>
      <c r="L104" s="138">
        <v>684.47332800000038</v>
      </c>
      <c r="M104" s="138">
        <v>780.29959392000046</v>
      </c>
      <c r="N104" s="138">
        <v>889.54153706880061</v>
      </c>
      <c r="O104" s="138">
        <v>1014.0773522584328</v>
      </c>
      <c r="P104" s="138">
        <v>1156.0481815746134</v>
      </c>
      <c r="Q104" s="138">
        <v>1317.8949269950597</v>
      </c>
      <c r="R104" s="138">
        <v>1502.4002167743681</v>
      </c>
      <c r="S104" s="138">
        <v>1712.7362471227798</v>
      </c>
      <c r="T104" s="138">
        <v>1952.5193217199692</v>
      </c>
      <c r="U104" s="134">
        <v>12599.085905434024</v>
      </c>
      <c r="V104" s="138">
        <v>1580.1459939348038</v>
      </c>
      <c r="W104" s="138">
        <v>1738.1605933282842</v>
      </c>
      <c r="X104" s="138">
        <v>1738.1605933282842</v>
      </c>
      <c r="Y104" s="138">
        <v>1911.9766526611129</v>
      </c>
      <c r="Z104" s="138">
        <v>1911.9766526611129</v>
      </c>
      <c r="AA104" s="138">
        <v>2103.1743179272244</v>
      </c>
      <c r="AB104" s="138">
        <v>2103.1743179272244</v>
      </c>
      <c r="AC104" s="138">
        <v>2313.4917497199467</v>
      </c>
      <c r="AD104" s="138">
        <v>2313.4917497199467</v>
      </c>
      <c r="AE104" s="138">
        <v>2544.8409246919418</v>
      </c>
      <c r="AF104" s="138">
        <v>2544.8409246919418</v>
      </c>
      <c r="AG104" s="138">
        <v>2799.3250171611362</v>
      </c>
      <c r="AH104" s="134">
        <v>25602.759487752955</v>
      </c>
      <c r="AI104" s="138">
        <v>2802.5722341810433</v>
      </c>
      <c r="AJ104" s="138">
        <v>3026.7780129155267</v>
      </c>
      <c r="AK104" s="138">
        <v>3026.7780129155267</v>
      </c>
      <c r="AL104" s="138">
        <v>3268.9202539487687</v>
      </c>
      <c r="AM104" s="138">
        <v>3268.9202539487687</v>
      </c>
      <c r="AN104" s="138">
        <v>3530.433874264671</v>
      </c>
      <c r="AO104" s="138">
        <v>3530.433874264671</v>
      </c>
      <c r="AP104" s="138">
        <v>3812.8685842058449</v>
      </c>
      <c r="AQ104" s="138">
        <v>3812.8685842058449</v>
      </c>
      <c r="AR104" s="138">
        <v>4117.8980709423122</v>
      </c>
      <c r="AS104" s="138">
        <v>4117.8980709423122</v>
      </c>
      <c r="AT104" s="138">
        <v>4447.3299166176967</v>
      </c>
      <c r="AU104" s="134">
        <v>42763.69974335299</v>
      </c>
      <c r="AV104" s="138">
        <v>4855.5948029632018</v>
      </c>
      <c r="AW104" s="138">
        <v>5146.9304911409954</v>
      </c>
      <c r="AX104" s="138">
        <v>5146.9304911409954</v>
      </c>
      <c r="AY104" s="138">
        <v>5455.7463206094544</v>
      </c>
      <c r="AZ104" s="138">
        <v>5455.7463206094544</v>
      </c>
      <c r="BA104" s="138">
        <v>5783.0910998460222</v>
      </c>
      <c r="BB104" s="138">
        <v>5783.0910998460222</v>
      </c>
      <c r="BC104" s="138">
        <v>6130.0765658367836</v>
      </c>
      <c r="BD104" s="138">
        <v>6130.0765658367836</v>
      </c>
      <c r="BE104" s="138">
        <v>6497.8811597869908</v>
      </c>
      <c r="BF104" s="138">
        <v>6497.8811597869908</v>
      </c>
      <c r="BG104" s="138">
        <v>6887.7540293742113</v>
      </c>
      <c r="BH104" s="134">
        <v>69770.800106777911</v>
      </c>
      <c r="BI104" s="138">
        <v>7378.1621162656538</v>
      </c>
      <c r="BJ104" s="138">
        <v>7673.2886009162812</v>
      </c>
      <c r="BK104" s="138">
        <v>7673.2886009162812</v>
      </c>
      <c r="BL104" s="138">
        <v>7980.2201449529321</v>
      </c>
      <c r="BM104" s="138">
        <v>7980.2201449529321</v>
      </c>
      <c r="BN104" s="138">
        <v>8299.4289507510512</v>
      </c>
      <c r="BO104" s="138">
        <v>8299.4289507510512</v>
      </c>
      <c r="BP104" s="138">
        <v>8631.4061087810933</v>
      </c>
      <c r="BQ104" s="138">
        <v>8631.4061087810933</v>
      </c>
      <c r="BR104" s="138">
        <v>8976.6623531323366</v>
      </c>
      <c r="BS104" s="138">
        <v>8976.6623531323366</v>
      </c>
      <c r="BT104" s="138">
        <v>9335.7288472576292</v>
      </c>
      <c r="BU104" s="134">
        <v>99835.90328059069</v>
      </c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</row>
    <row r="105" spans="2:93" s="102" customFormat="1" ht="15.95" customHeight="1" x14ac:dyDescent="0.25">
      <c r="B105" s="415" t="s">
        <v>335</v>
      </c>
      <c r="C105" s="118">
        <v>0.14000000000000001</v>
      </c>
      <c r="D105" s="118">
        <v>0.1</v>
      </c>
      <c r="E105" s="118">
        <v>0.09</v>
      </c>
      <c r="F105" s="118">
        <v>0.09</v>
      </c>
      <c r="G105" s="118">
        <v>0.09</v>
      </c>
      <c r="H105" s="106" t="s">
        <v>301</v>
      </c>
      <c r="I105" s="138">
        <v>462.00000000000006</v>
      </c>
      <c r="J105" s="138">
        <v>526.68000000000006</v>
      </c>
      <c r="K105" s="138">
        <v>600.41520000000025</v>
      </c>
      <c r="L105" s="138">
        <v>684.47332800000038</v>
      </c>
      <c r="M105" s="138">
        <v>780.29959392000046</v>
      </c>
      <c r="N105" s="138">
        <v>889.54153706880061</v>
      </c>
      <c r="O105" s="138">
        <v>1014.0773522584328</v>
      </c>
      <c r="P105" s="138">
        <v>1156.0481815746134</v>
      </c>
      <c r="Q105" s="138">
        <v>1317.8949269950597</v>
      </c>
      <c r="R105" s="138">
        <v>1502.4002167743681</v>
      </c>
      <c r="S105" s="138">
        <v>1712.7362471227798</v>
      </c>
      <c r="T105" s="138">
        <v>1952.5193217199692</v>
      </c>
      <c r="U105" s="134">
        <v>12599.085905434024</v>
      </c>
      <c r="V105" s="138">
        <v>1580.1459939348038</v>
      </c>
      <c r="W105" s="138">
        <v>1738.1605933282842</v>
      </c>
      <c r="X105" s="138">
        <v>1738.1605933282842</v>
      </c>
      <c r="Y105" s="138">
        <v>1911.9766526611129</v>
      </c>
      <c r="Z105" s="138">
        <v>1911.9766526611129</v>
      </c>
      <c r="AA105" s="138">
        <v>2103.1743179272244</v>
      </c>
      <c r="AB105" s="138">
        <v>2103.1743179272244</v>
      </c>
      <c r="AC105" s="138">
        <v>2313.4917497199467</v>
      </c>
      <c r="AD105" s="138">
        <v>2313.4917497199467</v>
      </c>
      <c r="AE105" s="138">
        <v>2544.8409246919418</v>
      </c>
      <c r="AF105" s="138">
        <v>2544.8409246919418</v>
      </c>
      <c r="AG105" s="138">
        <v>2799.3250171611362</v>
      </c>
      <c r="AH105" s="134">
        <v>25602.759487752955</v>
      </c>
      <c r="AI105" s="138">
        <v>2802.5722341810433</v>
      </c>
      <c r="AJ105" s="138">
        <v>3026.7780129155267</v>
      </c>
      <c r="AK105" s="138">
        <v>3026.7780129155267</v>
      </c>
      <c r="AL105" s="138">
        <v>3268.9202539487687</v>
      </c>
      <c r="AM105" s="138">
        <v>3268.9202539487687</v>
      </c>
      <c r="AN105" s="138">
        <v>3530.433874264671</v>
      </c>
      <c r="AO105" s="138">
        <v>3530.433874264671</v>
      </c>
      <c r="AP105" s="138">
        <v>3812.8685842058449</v>
      </c>
      <c r="AQ105" s="138">
        <v>3812.8685842058449</v>
      </c>
      <c r="AR105" s="138">
        <v>4117.8980709423122</v>
      </c>
      <c r="AS105" s="138">
        <v>4117.8980709423122</v>
      </c>
      <c r="AT105" s="138">
        <v>4447.3299166176967</v>
      </c>
      <c r="AU105" s="134">
        <v>42763.69974335299</v>
      </c>
      <c r="AV105" s="138">
        <v>4855.5948029632018</v>
      </c>
      <c r="AW105" s="138">
        <v>5146.9304911409954</v>
      </c>
      <c r="AX105" s="138">
        <v>5146.9304911409954</v>
      </c>
      <c r="AY105" s="138">
        <v>5455.7463206094544</v>
      </c>
      <c r="AZ105" s="138">
        <v>5455.7463206094544</v>
      </c>
      <c r="BA105" s="138">
        <v>5783.0910998460222</v>
      </c>
      <c r="BB105" s="138">
        <v>5783.0910998460222</v>
      </c>
      <c r="BC105" s="138">
        <v>6130.0765658367836</v>
      </c>
      <c r="BD105" s="138">
        <v>6130.0765658367836</v>
      </c>
      <c r="BE105" s="138">
        <v>6497.8811597869908</v>
      </c>
      <c r="BF105" s="138">
        <v>6497.8811597869908</v>
      </c>
      <c r="BG105" s="138">
        <v>6887.7540293742113</v>
      </c>
      <c r="BH105" s="134">
        <v>69770.800106777911</v>
      </c>
      <c r="BI105" s="138">
        <v>7378.1621162656538</v>
      </c>
      <c r="BJ105" s="138">
        <v>7673.2886009162812</v>
      </c>
      <c r="BK105" s="138">
        <v>7673.2886009162812</v>
      </c>
      <c r="BL105" s="138">
        <v>7980.2201449529321</v>
      </c>
      <c r="BM105" s="138">
        <v>7980.2201449529321</v>
      </c>
      <c r="BN105" s="138">
        <v>8299.4289507510512</v>
      </c>
      <c r="BO105" s="138">
        <v>8299.4289507510512</v>
      </c>
      <c r="BP105" s="138">
        <v>8631.4061087810933</v>
      </c>
      <c r="BQ105" s="138">
        <v>8631.4061087810933</v>
      </c>
      <c r="BR105" s="138">
        <v>8976.6623531323366</v>
      </c>
      <c r="BS105" s="138">
        <v>8976.6623531323366</v>
      </c>
      <c r="BT105" s="138">
        <v>9335.7288472576292</v>
      </c>
      <c r="BU105" s="134">
        <v>99835.90328059069</v>
      </c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</row>
    <row r="106" spans="2:93" s="102" customFormat="1" ht="15.95" customHeight="1" x14ac:dyDescent="0.25">
      <c r="B106" s="415" t="s">
        <v>336</v>
      </c>
      <c r="C106" s="118">
        <v>0.14000000000000001</v>
      </c>
      <c r="D106" s="118">
        <v>0.08</v>
      </c>
      <c r="E106" s="118">
        <v>7.0000000000000007E-2</v>
      </c>
      <c r="F106" s="118">
        <v>7.0000000000000007E-2</v>
      </c>
      <c r="G106" s="118">
        <v>7.0000000000000007E-2</v>
      </c>
      <c r="H106" s="106" t="s">
        <v>301</v>
      </c>
      <c r="I106" s="138">
        <v>462.00000000000006</v>
      </c>
      <c r="J106" s="138">
        <v>526.68000000000006</v>
      </c>
      <c r="K106" s="138">
        <v>600.41520000000025</v>
      </c>
      <c r="L106" s="138">
        <v>684.47332800000038</v>
      </c>
      <c r="M106" s="138">
        <v>780.29959392000046</v>
      </c>
      <c r="N106" s="138">
        <v>889.54153706880061</v>
      </c>
      <c r="O106" s="138">
        <v>1014.0773522584328</v>
      </c>
      <c r="P106" s="138">
        <v>1156.0481815746134</v>
      </c>
      <c r="Q106" s="138">
        <v>1317.8949269950597</v>
      </c>
      <c r="R106" s="138">
        <v>1502.4002167743681</v>
      </c>
      <c r="S106" s="138">
        <v>1712.7362471227798</v>
      </c>
      <c r="T106" s="138">
        <v>1952.5193217199692</v>
      </c>
      <c r="U106" s="134">
        <v>12599.085905434024</v>
      </c>
      <c r="V106" s="138">
        <v>1264.116795147843</v>
      </c>
      <c r="W106" s="138">
        <v>1390.5284746626273</v>
      </c>
      <c r="X106" s="138">
        <v>1390.5284746626273</v>
      </c>
      <c r="Y106" s="138">
        <v>1529.5813221288904</v>
      </c>
      <c r="Z106" s="138">
        <v>1529.5813221288904</v>
      </c>
      <c r="AA106" s="138">
        <v>1682.5394543417794</v>
      </c>
      <c r="AB106" s="138">
        <v>1682.5394543417794</v>
      </c>
      <c r="AC106" s="138">
        <v>1850.7933997759574</v>
      </c>
      <c r="AD106" s="138">
        <v>1850.7933997759574</v>
      </c>
      <c r="AE106" s="138">
        <v>2035.8727397535533</v>
      </c>
      <c r="AF106" s="138">
        <v>2035.8727397535533</v>
      </c>
      <c r="AG106" s="138">
        <v>2239.460013728909</v>
      </c>
      <c r="AH106" s="134">
        <v>20482.207590202368</v>
      </c>
      <c r="AI106" s="138">
        <v>2179.778404363034</v>
      </c>
      <c r="AJ106" s="138">
        <v>2354.1606767120766</v>
      </c>
      <c r="AK106" s="138">
        <v>2354.1606767120766</v>
      </c>
      <c r="AL106" s="138">
        <v>2542.4935308490426</v>
      </c>
      <c r="AM106" s="138">
        <v>2542.4935308490426</v>
      </c>
      <c r="AN106" s="138">
        <v>2745.8930133169665</v>
      </c>
      <c r="AO106" s="138">
        <v>2745.8930133169665</v>
      </c>
      <c r="AP106" s="138">
        <v>2965.5644543823241</v>
      </c>
      <c r="AQ106" s="138">
        <v>2965.5644543823241</v>
      </c>
      <c r="AR106" s="138">
        <v>3202.8096107329097</v>
      </c>
      <c r="AS106" s="138">
        <v>3202.8096107329097</v>
      </c>
      <c r="AT106" s="138">
        <v>3459.0343795915423</v>
      </c>
      <c r="AU106" s="134">
        <v>33260.65535594122</v>
      </c>
      <c r="AV106" s="138">
        <v>3776.5737356380464</v>
      </c>
      <c r="AW106" s="138">
        <v>4003.16815977633</v>
      </c>
      <c r="AX106" s="138">
        <v>4003.16815977633</v>
      </c>
      <c r="AY106" s="138">
        <v>4243.3582493629092</v>
      </c>
      <c r="AZ106" s="138">
        <v>4243.3582493629092</v>
      </c>
      <c r="BA106" s="138">
        <v>4497.9597443246839</v>
      </c>
      <c r="BB106" s="138">
        <v>4497.9597443246839</v>
      </c>
      <c r="BC106" s="138">
        <v>4767.8373289841657</v>
      </c>
      <c r="BD106" s="138">
        <v>4767.8373289841657</v>
      </c>
      <c r="BE106" s="138">
        <v>5053.9075687232162</v>
      </c>
      <c r="BF106" s="138">
        <v>5053.9075687232162</v>
      </c>
      <c r="BG106" s="138">
        <v>5357.1420228466095</v>
      </c>
      <c r="BH106" s="134">
        <v>54266.177860827265</v>
      </c>
      <c r="BI106" s="138">
        <v>5738.5705348732872</v>
      </c>
      <c r="BJ106" s="138">
        <v>5968.1133562682189</v>
      </c>
      <c r="BK106" s="138">
        <v>5968.1133562682189</v>
      </c>
      <c r="BL106" s="138">
        <v>6206.8378905189475</v>
      </c>
      <c r="BM106" s="138">
        <v>6206.8378905189475</v>
      </c>
      <c r="BN106" s="138">
        <v>6455.1114061397066</v>
      </c>
      <c r="BO106" s="138">
        <v>6455.1114061397066</v>
      </c>
      <c r="BP106" s="138">
        <v>6713.3158623852951</v>
      </c>
      <c r="BQ106" s="138">
        <v>6713.3158623852951</v>
      </c>
      <c r="BR106" s="138">
        <v>6981.848496880707</v>
      </c>
      <c r="BS106" s="138">
        <v>6981.848496880707</v>
      </c>
      <c r="BT106" s="138">
        <v>7261.1224367559344</v>
      </c>
      <c r="BU106" s="134">
        <v>77650.14699601497</v>
      </c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</row>
    <row r="107" spans="2:93" s="102" customFormat="1" ht="15.95" customHeight="1" x14ac:dyDescent="0.25">
      <c r="B107" s="415" t="s">
        <v>335</v>
      </c>
      <c r="C107" s="118"/>
      <c r="D107" s="118">
        <v>0.04</v>
      </c>
      <c r="E107" s="118">
        <v>0.05</v>
      </c>
      <c r="F107" s="118">
        <v>0.05</v>
      </c>
      <c r="G107" s="118">
        <v>0.05</v>
      </c>
      <c r="H107" s="106" t="s">
        <v>301</v>
      </c>
      <c r="I107" s="138">
        <v>0</v>
      </c>
      <c r="J107" s="138">
        <v>0</v>
      </c>
      <c r="K107" s="138">
        <v>0</v>
      </c>
      <c r="L107" s="138">
        <v>0</v>
      </c>
      <c r="M107" s="138">
        <v>0</v>
      </c>
      <c r="N107" s="138">
        <v>0</v>
      </c>
      <c r="O107" s="138">
        <v>0</v>
      </c>
      <c r="P107" s="138">
        <v>0</v>
      </c>
      <c r="Q107" s="138">
        <v>0</v>
      </c>
      <c r="R107" s="138">
        <v>0</v>
      </c>
      <c r="S107" s="138">
        <v>0</v>
      </c>
      <c r="T107" s="138">
        <v>0</v>
      </c>
      <c r="U107" s="134">
        <v>0</v>
      </c>
      <c r="V107" s="138">
        <v>632.05839757392152</v>
      </c>
      <c r="W107" s="138">
        <v>695.26423733131367</v>
      </c>
      <c r="X107" s="138">
        <v>695.26423733131367</v>
      </c>
      <c r="Y107" s="138">
        <v>764.7906610644452</v>
      </c>
      <c r="Z107" s="138">
        <v>764.7906610644452</v>
      </c>
      <c r="AA107" s="138">
        <v>841.26972717088972</v>
      </c>
      <c r="AB107" s="138">
        <v>841.26972717088972</v>
      </c>
      <c r="AC107" s="138">
        <v>925.39669988797868</v>
      </c>
      <c r="AD107" s="138">
        <v>925.39669988797868</v>
      </c>
      <c r="AE107" s="138">
        <v>1017.9363698767767</v>
      </c>
      <c r="AF107" s="138">
        <v>1017.9363698767767</v>
      </c>
      <c r="AG107" s="138">
        <v>1119.7300068644545</v>
      </c>
      <c r="AH107" s="134">
        <v>10241.103795101184</v>
      </c>
      <c r="AI107" s="138">
        <v>1556.9845745450241</v>
      </c>
      <c r="AJ107" s="138">
        <v>1681.543340508626</v>
      </c>
      <c r="AK107" s="138">
        <v>1681.543340508626</v>
      </c>
      <c r="AL107" s="138">
        <v>1816.066807749316</v>
      </c>
      <c r="AM107" s="138">
        <v>1816.066807749316</v>
      </c>
      <c r="AN107" s="138">
        <v>1961.3521523692616</v>
      </c>
      <c r="AO107" s="138">
        <v>1961.3521523692616</v>
      </c>
      <c r="AP107" s="138">
        <v>2118.2603245588029</v>
      </c>
      <c r="AQ107" s="138">
        <v>2118.2603245588029</v>
      </c>
      <c r="AR107" s="138">
        <v>2287.7211505235068</v>
      </c>
      <c r="AS107" s="138">
        <v>2287.7211505235068</v>
      </c>
      <c r="AT107" s="138">
        <v>2470.7388425653876</v>
      </c>
      <c r="AU107" s="134">
        <v>23757.610968529436</v>
      </c>
      <c r="AV107" s="138">
        <v>2697.5526683128901</v>
      </c>
      <c r="AW107" s="138">
        <v>2859.4058284116641</v>
      </c>
      <c r="AX107" s="138">
        <v>2859.4058284116641</v>
      </c>
      <c r="AY107" s="138">
        <v>3030.970178116364</v>
      </c>
      <c r="AZ107" s="138">
        <v>3030.970178116364</v>
      </c>
      <c r="BA107" s="138">
        <v>3212.8283888033457</v>
      </c>
      <c r="BB107" s="138">
        <v>3212.8283888033457</v>
      </c>
      <c r="BC107" s="138">
        <v>3405.5980921315468</v>
      </c>
      <c r="BD107" s="138">
        <v>3405.5980921315468</v>
      </c>
      <c r="BE107" s="138">
        <v>3609.9339776594397</v>
      </c>
      <c r="BF107" s="138">
        <v>3609.9339776594397</v>
      </c>
      <c r="BG107" s="138">
        <v>3826.5300163190063</v>
      </c>
      <c r="BH107" s="134">
        <v>38761.555614876612</v>
      </c>
      <c r="BI107" s="138">
        <v>4098.9789534809197</v>
      </c>
      <c r="BJ107" s="138">
        <v>4262.9381116201566</v>
      </c>
      <c r="BK107" s="138">
        <v>4262.9381116201566</v>
      </c>
      <c r="BL107" s="138">
        <v>4433.4556360849629</v>
      </c>
      <c r="BM107" s="138">
        <v>4433.4556360849629</v>
      </c>
      <c r="BN107" s="138">
        <v>4610.793861528362</v>
      </c>
      <c r="BO107" s="138">
        <v>4610.793861528362</v>
      </c>
      <c r="BP107" s="138">
        <v>4795.225615989496</v>
      </c>
      <c r="BQ107" s="138">
        <v>4795.225615989496</v>
      </c>
      <c r="BR107" s="138">
        <v>4987.0346406290764</v>
      </c>
      <c r="BS107" s="138">
        <v>4987.0346406290764</v>
      </c>
      <c r="BT107" s="138">
        <v>5186.5160262542386</v>
      </c>
      <c r="BU107" s="134">
        <v>55464.390711439271</v>
      </c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</row>
    <row r="108" spans="2:93" s="102" customFormat="1" ht="15.95" customHeight="1" x14ac:dyDescent="0.25">
      <c r="B108" s="415" t="s">
        <v>334</v>
      </c>
      <c r="C108" s="118"/>
      <c r="D108" s="118">
        <v>0.04</v>
      </c>
      <c r="E108" s="118">
        <v>0.05</v>
      </c>
      <c r="F108" s="118">
        <v>0.05</v>
      </c>
      <c r="G108" s="118">
        <v>0.05</v>
      </c>
      <c r="H108" s="106" t="s">
        <v>301</v>
      </c>
      <c r="I108" s="138">
        <v>0</v>
      </c>
      <c r="J108" s="138">
        <v>0</v>
      </c>
      <c r="K108" s="138">
        <v>0</v>
      </c>
      <c r="L108" s="138">
        <v>0</v>
      </c>
      <c r="M108" s="138">
        <v>0</v>
      </c>
      <c r="N108" s="138">
        <v>0</v>
      </c>
      <c r="O108" s="138">
        <v>0</v>
      </c>
      <c r="P108" s="138">
        <v>0</v>
      </c>
      <c r="Q108" s="138">
        <v>0</v>
      </c>
      <c r="R108" s="138">
        <v>0</v>
      </c>
      <c r="S108" s="138">
        <v>0</v>
      </c>
      <c r="T108" s="138">
        <v>0</v>
      </c>
      <c r="U108" s="134">
        <v>0</v>
      </c>
      <c r="V108" s="138">
        <v>632.05839757392152</v>
      </c>
      <c r="W108" s="138">
        <v>695.26423733131367</v>
      </c>
      <c r="X108" s="138">
        <v>695.26423733131367</v>
      </c>
      <c r="Y108" s="138">
        <v>764.7906610644452</v>
      </c>
      <c r="Z108" s="138">
        <v>764.7906610644452</v>
      </c>
      <c r="AA108" s="138">
        <v>841.26972717088972</v>
      </c>
      <c r="AB108" s="138">
        <v>841.26972717088972</v>
      </c>
      <c r="AC108" s="138">
        <v>925.39669988797868</v>
      </c>
      <c r="AD108" s="138">
        <v>925.39669988797868</v>
      </c>
      <c r="AE108" s="138">
        <v>1017.9363698767767</v>
      </c>
      <c r="AF108" s="138">
        <v>1017.9363698767767</v>
      </c>
      <c r="AG108" s="138">
        <v>1119.7300068644545</v>
      </c>
      <c r="AH108" s="134">
        <v>10241.103795101184</v>
      </c>
      <c r="AI108" s="138">
        <v>1556.9845745450241</v>
      </c>
      <c r="AJ108" s="138">
        <v>1681.543340508626</v>
      </c>
      <c r="AK108" s="138">
        <v>1681.543340508626</v>
      </c>
      <c r="AL108" s="138">
        <v>1816.066807749316</v>
      </c>
      <c r="AM108" s="138">
        <v>1816.066807749316</v>
      </c>
      <c r="AN108" s="138">
        <v>1961.3521523692616</v>
      </c>
      <c r="AO108" s="138">
        <v>1961.3521523692616</v>
      </c>
      <c r="AP108" s="138">
        <v>2118.2603245588029</v>
      </c>
      <c r="AQ108" s="138">
        <v>2118.2603245588029</v>
      </c>
      <c r="AR108" s="138">
        <v>2287.7211505235068</v>
      </c>
      <c r="AS108" s="138">
        <v>2287.7211505235068</v>
      </c>
      <c r="AT108" s="138">
        <v>2470.7388425653876</v>
      </c>
      <c r="AU108" s="134">
        <v>23757.610968529436</v>
      </c>
      <c r="AV108" s="138">
        <v>2697.5526683128901</v>
      </c>
      <c r="AW108" s="138">
        <v>2859.4058284116641</v>
      </c>
      <c r="AX108" s="138">
        <v>2859.4058284116641</v>
      </c>
      <c r="AY108" s="138">
        <v>3030.970178116364</v>
      </c>
      <c r="AZ108" s="138">
        <v>3030.970178116364</v>
      </c>
      <c r="BA108" s="138">
        <v>3212.8283888033457</v>
      </c>
      <c r="BB108" s="138">
        <v>3212.8283888033457</v>
      </c>
      <c r="BC108" s="138">
        <v>3405.5980921315468</v>
      </c>
      <c r="BD108" s="138">
        <v>3405.5980921315468</v>
      </c>
      <c r="BE108" s="138">
        <v>3609.9339776594397</v>
      </c>
      <c r="BF108" s="138">
        <v>3609.9339776594397</v>
      </c>
      <c r="BG108" s="138">
        <v>3826.5300163190063</v>
      </c>
      <c r="BH108" s="134">
        <v>38761.555614876612</v>
      </c>
      <c r="BI108" s="138">
        <v>4098.9789534809197</v>
      </c>
      <c r="BJ108" s="138">
        <v>4262.9381116201566</v>
      </c>
      <c r="BK108" s="138">
        <v>4262.9381116201566</v>
      </c>
      <c r="BL108" s="138">
        <v>4433.4556360849629</v>
      </c>
      <c r="BM108" s="138">
        <v>4433.4556360849629</v>
      </c>
      <c r="BN108" s="138">
        <v>4610.793861528362</v>
      </c>
      <c r="BO108" s="138">
        <v>4610.793861528362</v>
      </c>
      <c r="BP108" s="138">
        <v>4795.225615989496</v>
      </c>
      <c r="BQ108" s="138">
        <v>4795.225615989496</v>
      </c>
      <c r="BR108" s="138">
        <v>4987.0346406290764</v>
      </c>
      <c r="BS108" s="138">
        <v>4987.0346406290764</v>
      </c>
      <c r="BT108" s="138">
        <v>5186.5160262542386</v>
      </c>
      <c r="BU108" s="134">
        <v>55464.390711439271</v>
      </c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</row>
    <row r="109" spans="2:93" s="102" customFormat="1" ht="15.95" customHeight="1" x14ac:dyDescent="0.25">
      <c r="B109" s="415" t="s">
        <v>333</v>
      </c>
      <c r="C109" s="118"/>
      <c r="D109" s="118">
        <v>0.06</v>
      </c>
      <c r="E109" s="418">
        <v>7.4999999999999997E-2</v>
      </c>
      <c r="F109" s="418">
        <v>7.4999999999999997E-2</v>
      </c>
      <c r="G109" s="418">
        <v>7.4999999999999997E-2</v>
      </c>
      <c r="H109" s="106" t="s">
        <v>301</v>
      </c>
      <c r="I109" s="138">
        <v>0</v>
      </c>
      <c r="J109" s="138">
        <v>0</v>
      </c>
      <c r="K109" s="138">
        <v>0</v>
      </c>
      <c r="L109" s="138">
        <v>0</v>
      </c>
      <c r="M109" s="138">
        <v>0</v>
      </c>
      <c r="N109" s="138">
        <v>0</v>
      </c>
      <c r="O109" s="138">
        <v>0</v>
      </c>
      <c r="P109" s="138">
        <v>0</v>
      </c>
      <c r="Q109" s="138">
        <v>0</v>
      </c>
      <c r="R109" s="138">
        <v>0</v>
      </c>
      <c r="S109" s="138">
        <v>0</v>
      </c>
      <c r="T109" s="138">
        <v>0</v>
      </c>
      <c r="U109" s="134">
        <v>0</v>
      </c>
      <c r="V109" s="138">
        <v>948.08759636088212</v>
      </c>
      <c r="W109" s="138">
        <v>1042.8963559969704</v>
      </c>
      <c r="X109" s="138">
        <v>1042.8963559969704</v>
      </c>
      <c r="Y109" s="138">
        <v>1147.1859915966677</v>
      </c>
      <c r="Z109" s="138">
        <v>1147.1859915966677</v>
      </c>
      <c r="AA109" s="138">
        <v>1261.9045907563345</v>
      </c>
      <c r="AB109" s="138">
        <v>1261.9045907563345</v>
      </c>
      <c r="AC109" s="138">
        <v>1388.0950498319678</v>
      </c>
      <c r="AD109" s="138">
        <v>1388.0950498319678</v>
      </c>
      <c r="AE109" s="138">
        <v>1526.9045548151648</v>
      </c>
      <c r="AF109" s="138">
        <v>1526.9045548151648</v>
      </c>
      <c r="AG109" s="138">
        <v>1679.5950102966817</v>
      </c>
      <c r="AH109" s="134">
        <v>15361.655692651771</v>
      </c>
      <c r="AI109" s="138">
        <v>2335.4768618175358</v>
      </c>
      <c r="AJ109" s="138">
        <v>2522.315010762939</v>
      </c>
      <c r="AK109" s="138">
        <v>2522.315010762939</v>
      </c>
      <c r="AL109" s="138">
        <v>2724.1002116239738</v>
      </c>
      <c r="AM109" s="138">
        <v>2724.1002116239738</v>
      </c>
      <c r="AN109" s="138">
        <v>2942.0282285538924</v>
      </c>
      <c r="AO109" s="138">
        <v>2942.0282285538924</v>
      </c>
      <c r="AP109" s="138">
        <v>3177.3904868382037</v>
      </c>
      <c r="AQ109" s="138">
        <v>3177.3904868382037</v>
      </c>
      <c r="AR109" s="138">
        <v>3431.58172578526</v>
      </c>
      <c r="AS109" s="138">
        <v>3431.58172578526</v>
      </c>
      <c r="AT109" s="138">
        <v>3706.1082638480807</v>
      </c>
      <c r="AU109" s="134">
        <v>35636.416452794161</v>
      </c>
      <c r="AV109" s="138">
        <v>4046.3290024693351</v>
      </c>
      <c r="AW109" s="138">
        <v>4289.1087426174954</v>
      </c>
      <c r="AX109" s="138">
        <v>4289.1087426174954</v>
      </c>
      <c r="AY109" s="138">
        <v>4546.455267174545</v>
      </c>
      <c r="AZ109" s="138">
        <v>4546.455267174545</v>
      </c>
      <c r="BA109" s="138">
        <v>4819.2425832050185</v>
      </c>
      <c r="BB109" s="138">
        <v>4819.2425832050185</v>
      </c>
      <c r="BC109" s="138">
        <v>5108.3971381973197</v>
      </c>
      <c r="BD109" s="138">
        <v>5108.3971381973197</v>
      </c>
      <c r="BE109" s="138">
        <v>5414.9009664891591</v>
      </c>
      <c r="BF109" s="138">
        <v>5414.9009664891591</v>
      </c>
      <c r="BG109" s="138">
        <v>5739.7950244785088</v>
      </c>
      <c r="BH109" s="134">
        <v>58142.333422314907</v>
      </c>
      <c r="BI109" s="138">
        <v>6148.4684302213782</v>
      </c>
      <c r="BJ109" s="138">
        <v>6394.407167430234</v>
      </c>
      <c r="BK109" s="138">
        <v>6394.407167430234</v>
      </c>
      <c r="BL109" s="138">
        <v>6650.1834541274429</v>
      </c>
      <c r="BM109" s="138">
        <v>6650.1834541274429</v>
      </c>
      <c r="BN109" s="138">
        <v>6916.190792292542</v>
      </c>
      <c r="BO109" s="138">
        <v>6916.190792292542</v>
      </c>
      <c r="BP109" s="138">
        <v>7192.8384239842444</v>
      </c>
      <c r="BQ109" s="138">
        <v>7192.8384239842444</v>
      </c>
      <c r="BR109" s="138">
        <v>7480.5519609436133</v>
      </c>
      <c r="BS109" s="138">
        <v>7480.5519609436133</v>
      </c>
      <c r="BT109" s="138">
        <v>7779.7740393813574</v>
      </c>
      <c r="BU109" s="134">
        <v>83196.586067158889</v>
      </c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</row>
    <row r="110" spans="2:93" s="102" customFormat="1" ht="15.95" customHeight="1" x14ac:dyDescent="0.25">
      <c r="B110" s="415" t="s">
        <v>335</v>
      </c>
      <c r="C110" s="118"/>
      <c r="D110" s="418">
        <v>3.5000000000000003E-2</v>
      </c>
      <c r="E110" s="418">
        <v>4.4999999999999998E-2</v>
      </c>
      <c r="F110" s="418">
        <v>4.4999999999999998E-2</v>
      </c>
      <c r="G110" s="418">
        <v>4.4999999999999998E-2</v>
      </c>
      <c r="H110" s="106" t="s">
        <v>301</v>
      </c>
      <c r="I110" s="138">
        <v>0</v>
      </c>
      <c r="J110" s="138">
        <v>0</v>
      </c>
      <c r="K110" s="138">
        <v>0</v>
      </c>
      <c r="L110" s="138">
        <v>0</v>
      </c>
      <c r="M110" s="138">
        <v>0</v>
      </c>
      <c r="N110" s="138">
        <v>0</v>
      </c>
      <c r="O110" s="138">
        <v>0</v>
      </c>
      <c r="P110" s="138">
        <v>0</v>
      </c>
      <c r="Q110" s="138">
        <v>0</v>
      </c>
      <c r="R110" s="138">
        <v>0</v>
      </c>
      <c r="S110" s="138">
        <v>0</v>
      </c>
      <c r="T110" s="138">
        <v>0</v>
      </c>
      <c r="U110" s="134">
        <v>0</v>
      </c>
      <c r="V110" s="138">
        <v>553.05109787718129</v>
      </c>
      <c r="W110" s="138">
        <v>608.35620766489944</v>
      </c>
      <c r="X110" s="138">
        <v>608.35620766489944</v>
      </c>
      <c r="Y110" s="138">
        <v>669.19182843138958</v>
      </c>
      <c r="Z110" s="138">
        <v>669.19182843138958</v>
      </c>
      <c r="AA110" s="138">
        <v>736.11101127452855</v>
      </c>
      <c r="AB110" s="138">
        <v>736.11101127452855</v>
      </c>
      <c r="AC110" s="138">
        <v>809.72211240198135</v>
      </c>
      <c r="AD110" s="138">
        <v>809.72211240198135</v>
      </c>
      <c r="AE110" s="138">
        <v>890.6943236421796</v>
      </c>
      <c r="AF110" s="138">
        <v>890.6943236421796</v>
      </c>
      <c r="AG110" s="138">
        <v>979.76375600639778</v>
      </c>
      <c r="AH110" s="134">
        <v>8960.9658207135362</v>
      </c>
      <c r="AI110" s="138">
        <v>1401.2861170905217</v>
      </c>
      <c r="AJ110" s="138">
        <v>1513.3890064577633</v>
      </c>
      <c r="AK110" s="138">
        <v>1513.3890064577633</v>
      </c>
      <c r="AL110" s="138">
        <v>1634.4601269743844</v>
      </c>
      <c r="AM110" s="138">
        <v>1634.4601269743844</v>
      </c>
      <c r="AN110" s="138">
        <v>1765.2169371323355</v>
      </c>
      <c r="AO110" s="138">
        <v>1765.2169371323355</v>
      </c>
      <c r="AP110" s="138">
        <v>1906.4342921029224</v>
      </c>
      <c r="AQ110" s="138">
        <v>1906.4342921029224</v>
      </c>
      <c r="AR110" s="138">
        <v>2058.9490354711561</v>
      </c>
      <c r="AS110" s="138">
        <v>2058.9490354711561</v>
      </c>
      <c r="AT110" s="138">
        <v>2223.6649583088483</v>
      </c>
      <c r="AU110" s="134">
        <v>21381.849871676495</v>
      </c>
      <c r="AV110" s="138">
        <v>2427.7974014816009</v>
      </c>
      <c r="AW110" s="138">
        <v>2573.4652455704977</v>
      </c>
      <c r="AX110" s="138">
        <v>2573.4652455704977</v>
      </c>
      <c r="AY110" s="138">
        <v>2727.8731603047272</v>
      </c>
      <c r="AZ110" s="138">
        <v>2727.8731603047272</v>
      </c>
      <c r="BA110" s="138">
        <v>2891.5455499230111</v>
      </c>
      <c r="BB110" s="138">
        <v>2891.5455499230111</v>
      </c>
      <c r="BC110" s="138">
        <v>3065.0382829183918</v>
      </c>
      <c r="BD110" s="138">
        <v>3065.0382829183918</v>
      </c>
      <c r="BE110" s="138">
        <v>3248.9405798934954</v>
      </c>
      <c r="BF110" s="138">
        <v>3248.9405798934954</v>
      </c>
      <c r="BG110" s="138">
        <v>3443.8770146871057</v>
      </c>
      <c r="BH110" s="134">
        <v>34885.400053388956</v>
      </c>
      <c r="BI110" s="138">
        <v>3689.0810581328269</v>
      </c>
      <c r="BJ110" s="138">
        <v>3836.6443004581406</v>
      </c>
      <c r="BK110" s="138">
        <v>3836.6443004581406</v>
      </c>
      <c r="BL110" s="138">
        <v>3990.110072476466</v>
      </c>
      <c r="BM110" s="138">
        <v>3990.110072476466</v>
      </c>
      <c r="BN110" s="138">
        <v>4149.7144753755256</v>
      </c>
      <c r="BO110" s="138">
        <v>4149.7144753755256</v>
      </c>
      <c r="BP110" s="138">
        <v>4315.7030543905466</v>
      </c>
      <c r="BQ110" s="138">
        <v>4315.7030543905466</v>
      </c>
      <c r="BR110" s="138">
        <v>4488.3311765661683</v>
      </c>
      <c r="BS110" s="138">
        <v>4488.3311765661683</v>
      </c>
      <c r="BT110" s="138">
        <v>4667.8644236288146</v>
      </c>
      <c r="BU110" s="134">
        <v>49917.951640295345</v>
      </c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</row>
    <row r="111" spans="2:93" s="102" customFormat="1" ht="15.95" customHeight="1" x14ac:dyDescent="0.25">
      <c r="B111" s="415" t="s">
        <v>336</v>
      </c>
      <c r="C111" s="118"/>
      <c r="D111" s="418">
        <v>3.5000000000000003E-2</v>
      </c>
      <c r="E111" s="418">
        <v>4.4999999999999998E-2</v>
      </c>
      <c r="F111" s="418">
        <v>4.4999999999999998E-2</v>
      </c>
      <c r="G111" s="418">
        <v>4.4999999999999998E-2</v>
      </c>
      <c r="H111" s="106" t="s">
        <v>301</v>
      </c>
      <c r="I111" s="138">
        <v>0</v>
      </c>
      <c r="J111" s="138">
        <v>0</v>
      </c>
      <c r="K111" s="138">
        <v>0</v>
      </c>
      <c r="L111" s="138">
        <v>0</v>
      </c>
      <c r="M111" s="138">
        <v>0</v>
      </c>
      <c r="N111" s="138">
        <v>0</v>
      </c>
      <c r="O111" s="138">
        <v>0</v>
      </c>
      <c r="P111" s="138">
        <v>0</v>
      </c>
      <c r="Q111" s="138">
        <v>0</v>
      </c>
      <c r="R111" s="138">
        <v>0</v>
      </c>
      <c r="S111" s="138">
        <v>0</v>
      </c>
      <c r="T111" s="138">
        <v>0</v>
      </c>
      <c r="U111" s="134">
        <v>0</v>
      </c>
      <c r="V111" s="138">
        <v>553.05109787718129</v>
      </c>
      <c r="W111" s="138">
        <v>608.35620766489944</v>
      </c>
      <c r="X111" s="138">
        <v>608.35620766489944</v>
      </c>
      <c r="Y111" s="138">
        <v>669.19182843138958</v>
      </c>
      <c r="Z111" s="138">
        <v>669.19182843138958</v>
      </c>
      <c r="AA111" s="138">
        <v>736.11101127452855</v>
      </c>
      <c r="AB111" s="138">
        <v>736.11101127452855</v>
      </c>
      <c r="AC111" s="138">
        <v>809.72211240198135</v>
      </c>
      <c r="AD111" s="138">
        <v>809.72211240198135</v>
      </c>
      <c r="AE111" s="138">
        <v>890.6943236421796</v>
      </c>
      <c r="AF111" s="138">
        <v>890.6943236421796</v>
      </c>
      <c r="AG111" s="138">
        <v>979.76375600639778</v>
      </c>
      <c r="AH111" s="134">
        <v>8960.9658207135362</v>
      </c>
      <c r="AI111" s="138">
        <v>1401.2861170905217</v>
      </c>
      <c r="AJ111" s="138">
        <v>1513.3890064577633</v>
      </c>
      <c r="AK111" s="138">
        <v>1513.3890064577633</v>
      </c>
      <c r="AL111" s="138">
        <v>1634.4601269743844</v>
      </c>
      <c r="AM111" s="138">
        <v>1634.4601269743844</v>
      </c>
      <c r="AN111" s="138">
        <v>1765.2169371323355</v>
      </c>
      <c r="AO111" s="138">
        <v>1765.2169371323355</v>
      </c>
      <c r="AP111" s="138">
        <v>1906.4342921029224</v>
      </c>
      <c r="AQ111" s="138">
        <v>1906.4342921029224</v>
      </c>
      <c r="AR111" s="138">
        <v>2058.9490354711561</v>
      </c>
      <c r="AS111" s="138">
        <v>2058.9490354711561</v>
      </c>
      <c r="AT111" s="138">
        <v>2223.6649583088483</v>
      </c>
      <c r="AU111" s="134">
        <v>21381.849871676495</v>
      </c>
      <c r="AV111" s="138">
        <v>2427.7974014816009</v>
      </c>
      <c r="AW111" s="138">
        <v>2573.4652455704977</v>
      </c>
      <c r="AX111" s="138">
        <v>2573.4652455704977</v>
      </c>
      <c r="AY111" s="138">
        <v>2727.8731603047272</v>
      </c>
      <c r="AZ111" s="138">
        <v>2727.8731603047272</v>
      </c>
      <c r="BA111" s="138">
        <v>2891.5455499230111</v>
      </c>
      <c r="BB111" s="138">
        <v>2891.5455499230111</v>
      </c>
      <c r="BC111" s="138">
        <v>3065.0382829183918</v>
      </c>
      <c r="BD111" s="138">
        <v>3065.0382829183918</v>
      </c>
      <c r="BE111" s="138">
        <v>3248.9405798934954</v>
      </c>
      <c r="BF111" s="138">
        <v>3248.9405798934954</v>
      </c>
      <c r="BG111" s="138">
        <v>3443.8770146871057</v>
      </c>
      <c r="BH111" s="134">
        <v>34885.400053388956</v>
      </c>
      <c r="BI111" s="138">
        <v>3689.0810581328269</v>
      </c>
      <c r="BJ111" s="138">
        <v>3836.6443004581406</v>
      </c>
      <c r="BK111" s="138">
        <v>3836.6443004581406</v>
      </c>
      <c r="BL111" s="138">
        <v>3990.110072476466</v>
      </c>
      <c r="BM111" s="138">
        <v>3990.110072476466</v>
      </c>
      <c r="BN111" s="138">
        <v>4149.7144753755256</v>
      </c>
      <c r="BO111" s="138">
        <v>4149.7144753755256</v>
      </c>
      <c r="BP111" s="138">
        <v>4315.7030543905466</v>
      </c>
      <c r="BQ111" s="138">
        <v>4315.7030543905466</v>
      </c>
      <c r="BR111" s="138">
        <v>4488.3311765661683</v>
      </c>
      <c r="BS111" s="138">
        <v>4488.3311765661683</v>
      </c>
      <c r="BT111" s="138">
        <v>4667.8644236288146</v>
      </c>
      <c r="BU111" s="134">
        <v>49917.951640295345</v>
      </c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</row>
    <row r="112" spans="2:93" s="102" customFormat="1" ht="15.95" customHeight="1" x14ac:dyDescent="0.25">
      <c r="B112" s="415" t="s">
        <v>333</v>
      </c>
      <c r="C112" s="118"/>
      <c r="D112" s="118">
        <v>0.05</v>
      </c>
      <c r="E112" s="418">
        <v>6.5000000000000002E-2</v>
      </c>
      <c r="F112" s="418">
        <v>6.5000000000000002E-2</v>
      </c>
      <c r="G112" s="418">
        <v>6.5000000000000002E-2</v>
      </c>
      <c r="H112" s="106" t="s">
        <v>301</v>
      </c>
      <c r="I112" s="138">
        <v>0</v>
      </c>
      <c r="J112" s="138">
        <v>0</v>
      </c>
      <c r="K112" s="138">
        <v>0</v>
      </c>
      <c r="L112" s="138">
        <v>0</v>
      </c>
      <c r="M112" s="138">
        <v>0</v>
      </c>
      <c r="N112" s="138">
        <v>0</v>
      </c>
      <c r="O112" s="138">
        <v>0</v>
      </c>
      <c r="P112" s="138">
        <v>0</v>
      </c>
      <c r="Q112" s="138">
        <v>0</v>
      </c>
      <c r="R112" s="138">
        <v>0</v>
      </c>
      <c r="S112" s="138">
        <v>0</v>
      </c>
      <c r="T112" s="138">
        <v>0</v>
      </c>
      <c r="U112" s="134">
        <v>0</v>
      </c>
      <c r="V112" s="138">
        <v>790.07299696740188</v>
      </c>
      <c r="W112" s="138">
        <v>869.08029666414211</v>
      </c>
      <c r="X112" s="138">
        <v>869.08029666414211</v>
      </c>
      <c r="Y112" s="138">
        <v>955.98832633055645</v>
      </c>
      <c r="Z112" s="138">
        <v>955.98832633055645</v>
      </c>
      <c r="AA112" s="138">
        <v>1051.5871589636122</v>
      </c>
      <c r="AB112" s="138">
        <v>1051.5871589636122</v>
      </c>
      <c r="AC112" s="138">
        <v>1156.7458748599734</v>
      </c>
      <c r="AD112" s="138">
        <v>1156.7458748599734</v>
      </c>
      <c r="AE112" s="138">
        <v>1272.4204623459709</v>
      </c>
      <c r="AF112" s="138">
        <v>1272.4204623459709</v>
      </c>
      <c r="AG112" s="138">
        <v>1399.6625085805681</v>
      </c>
      <c r="AH112" s="134">
        <v>12801.379743876478</v>
      </c>
      <c r="AI112" s="138">
        <v>2024.0799469085314</v>
      </c>
      <c r="AJ112" s="138">
        <v>2186.0063426612137</v>
      </c>
      <c r="AK112" s="138">
        <v>2186.0063426612137</v>
      </c>
      <c r="AL112" s="138">
        <v>2360.886850074111</v>
      </c>
      <c r="AM112" s="138">
        <v>2360.886850074111</v>
      </c>
      <c r="AN112" s="138">
        <v>2549.7577980800402</v>
      </c>
      <c r="AO112" s="138">
        <v>2549.7577980800402</v>
      </c>
      <c r="AP112" s="138">
        <v>2753.7384219264436</v>
      </c>
      <c r="AQ112" s="138">
        <v>2753.7384219264436</v>
      </c>
      <c r="AR112" s="138">
        <v>2974.037495680559</v>
      </c>
      <c r="AS112" s="138">
        <v>2974.037495680559</v>
      </c>
      <c r="AT112" s="138">
        <v>3211.9604953350035</v>
      </c>
      <c r="AU112" s="134">
        <v>30884.894259088269</v>
      </c>
      <c r="AV112" s="138">
        <v>3506.8184688067572</v>
      </c>
      <c r="AW112" s="138">
        <v>3717.2275769351631</v>
      </c>
      <c r="AX112" s="138">
        <v>3717.2275769351631</v>
      </c>
      <c r="AY112" s="138">
        <v>3940.2612315512729</v>
      </c>
      <c r="AZ112" s="138">
        <v>3940.2612315512729</v>
      </c>
      <c r="BA112" s="138">
        <v>4176.6769054443494</v>
      </c>
      <c r="BB112" s="138">
        <v>4176.6769054443494</v>
      </c>
      <c r="BC112" s="138">
        <v>4427.2775197710107</v>
      </c>
      <c r="BD112" s="138">
        <v>4427.2775197710107</v>
      </c>
      <c r="BE112" s="138">
        <v>4692.9141709572714</v>
      </c>
      <c r="BF112" s="138">
        <v>4692.9141709572714</v>
      </c>
      <c r="BG112" s="138">
        <v>4974.4890212147084</v>
      </c>
      <c r="BH112" s="134">
        <v>50390.022299339602</v>
      </c>
      <c r="BI112" s="138">
        <v>5328.6726395251953</v>
      </c>
      <c r="BJ112" s="138">
        <v>5541.8195451062029</v>
      </c>
      <c r="BK112" s="138">
        <v>5541.8195451062029</v>
      </c>
      <c r="BL112" s="138">
        <v>5763.4923269104511</v>
      </c>
      <c r="BM112" s="138">
        <v>5763.4923269104511</v>
      </c>
      <c r="BN112" s="138">
        <v>5994.0320199868702</v>
      </c>
      <c r="BO112" s="138">
        <v>5994.0320199868702</v>
      </c>
      <c r="BP112" s="138">
        <v>6233.7933007863448</v>
      </c>
      <c r="BQ112" s="138">
        <v>6233.7933007863448</v>
      </c>
      <c r="BR112" s="138">
        <v>6483.1450328177989</v>
      </c>
      <c r="BS112" s="138">
        <v>6483.1450328177989</v>
      </c>
      <c r="BT112" s="138">
        <v>6742.4708341305104</v>
      </c>
      <c r="BU112" s="134">
        <v>72103.707924871051</v>
      </c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</row>
    <row r="113" spans="1:256" s="102" customFormat="1" ht="15.95" customHeight="1" x14ac:dyDescent="0.25">
      <c r="B113" s="117"/>
      <c r="C113" s="592">
        <v>1</v>
      </c>
      <c r="D113" s="592">
        <v>1.0000000000000002</v>
      </c>
      <c r="E113" s="592">
        <v>1</v>
      </c>
      <c r="F113" s="592">
        <v>1</v>
      </c>
      <c r="G113" s="592">
        <v>1</v>
      </c>
      <c r="H113" s="141"/>
      <c r="I113" s="507">
        <v>3300</v>
      </c>
      <c r="J113" s="507">
        <v>3762.0000000000009</v>
      </c>
      <c r="K113" s="507">
        <v>4288.6800000000021</v>
      </c>
      <c r="L113" s="507">
        <v>4889.0952000000025</v>
      </c>
      <c r="M113" s="507">
        <v>5573.5685280000034</v>
      </c>
      <c r="N113" s="507">
        <v>6353.8681219200043</v>
      </c>
      <c r="O113" s="507">
        <v>7243.4096589888068</v>
      </c>
      <c r="P113" s="507">
        <v>8257.4870112472381</v>
      </c>
      <c r="Q113" s="507">
        <v>9413.5351928218552</v>
      </c>
      <c r="R113" s="507">
        <v>10731.430119816914</v>
      </c>
      <c r="S113" s="507">
        <v>12233.830336591283</v>
      </c>
      <c r="T113" s="507">
        <v>13946.566583714064</v>
      </c>
      <c r="U113" s="146">
        <v>89993.470753100191</v>
      </c>
      <c r="V113" s="507">
        <v>15801.459939348037</v>
      </c>
      <c r="W113" s="507">
        <v>17381.605933282841</v>
      </c>
      <c r="X113" s="507">
        <v>17381.605933282841</v>
      </c>
      <c r="Y113" s="507">
        <v>19119.766526611133</v>
      </c>
      <c r="Z113" s="507">
        <v>19119.766526611133</v>
      </c>
      <c r="AA113" s="507">
        <v>21031.743179272242</v>
      </c>
      <c r="AB113" s="507">
        <v>21031.743179272242</v>
      </c>
      <c r="AC113" s="507">
        <v>23134.917497199469</v>
      </c>
      <c r="AD113" s="507">
        <v>23134.917497199469</v>
      </c>
      <c r="AE113" s="507">
        <v>25448.409246919418</v>
      </c>
      <c r="AF113" s="507">
        <v>25448.409246919418</v>
      </c>
      <c r="AG113" s="507">
        <v>27993.250171611366</v>
      </c>
      <c r="AH113" s="146">
        <v>256027.5948775296</v>
      </c>
      <c r="AI113" s="507">
        <v>31139.691490900492</v>
      </c>
      <c r="AJ113" s="507">
        <v>33630.866810172512</v>
      </c>
      <c r="AK113" s="507">
        <v>33630.866810172512</v>
      </c>
      <c r="AL113" s="507">
        <v>36321.336154986318</v>
      </c>
      <c r="AM113" s="507">
        <v>36321.336154986318</v>
      </c>
      <c r="AN113" s="507">
        <v>39227.043047385232</v>
      </c>
      <c r="AO113" s="507">
        <v>39227.043047385232</v>
      </c>
      <c r="AP113" s="507">
        <v>42365.206491176054</v>
      </c>
      <c r="AQ113" s="507">
        <v>42365.206491176054</v>
      </c>
      <c r="AR113" s="507">
        <v>45754.423010470156</v>
      </c>
      <c r="AS113" s="507">
        <v>45754.423010470156</v>
      </c>
      <c r="AT113" s="507">
        <v>49414.776851307739</v>
      </c>
      <c r="AU113" s="146">
        <v>475152.21937058878</v>
      </c>
      <c r="AV113" s="507">
        <v>53951.053366257802</v>
      </c>
      <c r="AW113" s="507">
        <v>57188.116568233279</v>
      </c>
      <c r="AX113" s="507">
        <v>57188.116568233279</v>
      </c>
      <c r="AY113" s="507">
        <v>60619.403562327272</v>
      </c>
      <c r="AZ113" s="507">
        <v>60619.403562327272</v>
      </c>
      <c r="BA113" s="507">
        <v>64256.567776066913</v>
      </c>
      <c r="BB113" s="507">
        <v>64256.567776066913</v>
      </c>
      <c r="BC113" s="507">
        <v>68111.961842630932</v>
      </c>
      <c r="BD113" s="507">
        <v>68111.961842630932</v>
      </c>
      <c r="BE113" s="507">
        <v>72198.679553188806</v>
      </c>
      <c r="BF113" s="507">
        <v>72198.679553188806</v>
      </c>
      <c r="BG113" s="507">
        <v>76530.600326380139</v>
      </c>
      <c r="BH113" s="146">
        <v>775231.11229753227</v>
      </c>
      <c r="BI113" s="507">
        <v>81979.579069618369</v>
      </c>
      <c r="BJ113" s="507">
        <v>85258.762232403125</v>
      </c>
      <c r="BK113" s="507">
        <v>85258.762232403125</v>
      </c>
      <c r="BL113" s="507">
        <v>88669.112721699246</v>
      </c>
      <c r="BM113" s="507">
        <v>88669.112721699246</v>
      </c>
      <c r="BN113" s="507">
        <v>92215.877230567261</v>
      </c>
      <c r="BO113" s="507">
        <v>92215.877230567261</v>
      </c>
      <c r="BP113" s="507">
        <v>95904.512319789894</v>
      </c>
      <c r="BQ113" s="507">
        <v>95904.512319789894</v>
      </c>
      <c r="BR113" s="507">
        <v>99740.692812581518</v>
      </c>
      <c r="BS113" s="507">
        <v>99740.692812581518</v>
      </c>
      <c r="BT113" s="507">
        <v>103730.32052508475</v>
      </c>
      <c r="BU113" s="146">
        <v>1109287.8142287852</v>
      </c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</row>
    <row r="114" spans="1:256" s="102" customFormat="1" x14ac:dyDescent="0.25">
      <c r="B114" s="618" t="s">
        <v>322</v>
      </c>
      <c r="C114" s="618"/>
      <c r="D114" s="142"/>
      <c r="E114" s="142"/>
      <c r="F114" s="142"/>
      <c r="G114" s="142"/>
      <c r="H114" s="106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34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34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34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34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34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</row>
    <row r="115" spans="1:256" s="102" customFormat="1" x14ac:dyDescent="0.25">
      <c r="B115" s="415" t="s">
        <v>343</v>
      </c>
      <c r="C115" s="144">
        <v>252</v>
      </c>
      <c r="D115" s="144">
        <v>259.56</v>
      </c>
      <c r="E115" s="144">
        <v>267.34680000000003</v>
      </c>
      <c r="F115" s="144">
        <v>275.36720400000002</v>
      </c>
      <c r="G115" s="144">
        <v>283.62822012000004</v>
      </c>
      <c r="H115" s="137" t="s">
        <v>311</v>
      </c>
      <c r="I115" s="143">
        <v>201.60000000000002</v>
      </c>
      <c r="J115" s="143">
        <v>225.79200000000003</v>
      </c>
      <c r="K115" s="143">
        <v>252.88704000000004</v>
      </c>
      <c r="L115" s="143">
        <v>283.2334848000001</v>
      </c>
      <c r="M115" s="143">
        <v>317.22150297600018</v>
      </c>
      <c r="N115" s="143">
        <v>355.28808333312014</v>
      </c>
      <c r="O115" s="143">
        <v>397.92265333309467</v>
      </c>
      <c r="P115" s="143">
        <v>445.67337173306606</v>
      </c>
      <c r="Q115" s="143">
        <v>499.15417634103397</v>
      </c>
      <c r="R115" s="143">
        <v>559.0526775019581</v>
      </c>
      <c r="S115" s="143">
        <v>626.13899880219321</v>
      </c>
      <c r="T115" s="143">
        <v>701.27567865845651</v>
      </c>
      <c r="U115" s="146">
        <v>4865.2396674789234</v>
      </c>
      <c r="V115" s="143">
        <v>808.99162290039544</v>
      </c>
      <c r="W115" s="143">
        <v>906.07061764844298</v>
      </c>
      <c r="X115" s="143">
        <v>1014.7990917662562</v>
      </c>
      <c r="Y115" s="143">
        <v>1136.574982778207</v>
      </c>
      <c r="Z115" s="143">
        <v>1272.9639807115921</v>
      </c>
      <c r="AA115" s="143">
        <v>1425.719658396983</v>
      </c>
      <c r="AB115" s="143">
        <v>1568.2916242366814</v>
      </c>
      <c r="AC115" s="143">
        <v>1725.1207866603502</v>
      </c>
      <c r="AD115" s="143">
        <v>1897.6328653263852</v>
      </c>
      <c r="AE115" s="143">
        <v>2087.396151859024</v>
      </c>
      <c r="AF115" s="143">
        <v>2296.1357670449265</v>
      </c>
      <c r="AG115" s="143">
        <v>2525.7493437494195</v>
      </c>
      <c r="AH115" s="146">
        <v>18665.446493078663</v>
      </c>
      <c r="AI115" s="143">
        <v>2481.8518201550551</v>
      </c>
      <c r="AJ115" s="143">
        <v>2630.7629293643581</v>
      </c>
      <c r="AK115" s="143">
        <v>2788.6087051262198</v>
      </c>
      <c r="AL115" s="143">
        <v>2955.9252274337932</v>
      </c>
      <c r="AM115" s="143">
        <v>3133.2807410798214</v>
      </c>
      <c r="AN115" s="143">
        <v>3321.2775855446098</v>
      </c>
      <c r="AO115" s="143">
        <v>3520.5542406772875</v>
      </c>
      <c r="AP115" s="143">
        <v>3731.7874951179247</v>
      </c>
      <c r="AQ115" s="143">
        <v>3955.6947448250007</v>
      </c>
      <c r="AR115" s="143">
        <v>4193.0364295145009</v>
      </c>
      <c r="AS115" s="143">
        <v>4444.6186152853707</v>
      </c>
      <c r="AT115" s="143">
        <v>4711.2957322024931</v>
      </c>
      <c r="AU115" s="146">
        <v>41868.694266326442</v>
      </c>
      <c r="AV115" s="143">
        <v>6001.091460488462</v>
      </c>
      <c r="AW115" s="143">
        <v>6361.1569481177685</v>
      </c>
      <c r="AX115" s="143">
        <v>6742.8263650048357</v>
      </c>
      <c r="AY115" s="143">
        <v>7147.395946905126</v>
      </c>
      <c r="AZ115" s="143">
        <v>7576.2397037194351</v>
      </c>
      <c r="BA115" s="143">
        <v>8030.8140859426003</v>
      </c>
      <c r="BB115" s="143">
        <v>8512.6629310991575</v>
      </c>
      <c r="BC115" s="143">
        <v>9023.4227069651097</v>
      </c>
      <c r="BD115" s="143">
        <v>9564.8280693830166</v>
      </c>
      <c r="BE115" s="143">
        <v>10138.717753545996</v>
      </c>
      <c r="BF115" s="143">
        <v>10747.04081875876</v>
      </c>
      <c r="BG115" s="143">
        <v>11391.863267884284</v>
      </c>
      <c r="BH115" s="146">
        <v>101238.06005781455</v>
      </c>
      <c r="BI115" s="143">
        <v>14214.441503858356</v>
      </c>
      <c r="BJ115" s="143">
        <v>15067.307994089859</v>
      </c>
      <c r="BK115" s="143">
        <v>15971.346473735251</v>
      </c>
      <c r="BL115" s="143">
        <v>16929.627262159367</v>
      </c>
      <c r="BM115" s="143">
        <v>17945.404897888933</v>
      </c>
      <c r="BN115" s="143">
        <v>19022.129191762269</v>
      </c>
      <c r="BO115" s="143">
        <v>20163.456943268007</v>
      </c>
      <c r="BP115" s="143">
        <v>21373.264359864086</v>
      </c>
      <c r="BQ115" s="143">
        <v>22655.660221455932</v>
      </c>
      <c r="BR115" s="143">
        <v>24014.999834743288</v>
      </c>
      <c r="BS115" s="143">
        <v>25455.899824827888</v>
      </c>
      <c r="BT115" s="143">
        <v>26983.253814317566</v>
      </c>
      <c r="BU115" s="146">
        <v>239796.79232197083</v>
      </c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</row>
    <row r="116" spans="1:256" s="102" customFormat="1" x14ac:dyDescent="0.25">
      <c r="B116" s="415" t="s">
        <v>344</v>
      </c>
      <c r="C116" s="144">
        <v>138</v>
      </c>
      <c r="D116" s="144">
        <v>142.14000000000001</v>
      </c>
      <c r="E116" s="144">
        <v>146.40420000000003</v>
      </c>
      <c r="F116" s="144">
        <v>150.79632600000005</v>
      </c>
      <c r="G116" s="144">
        <v>155.32021578000007</v>
      </c>
      <c r="H116" s="137" t="s">
        <v>311</v>
      </c>
      <c r="I116" s="143">
        <v>331.2</v>
      </c>
      <c r="J116" s="143">
        <v>370.94400000000002</v>
      </c>
      <c r="K116" s="143">
        <v>415.45728000000003</v>
      </c>
      <c r="L116" s="143">
        <v>465.3121536000001</v>
      </c>
      <c r="M116" s="143">
        <v>521.14961203200016</v>
      </c>
      <c r="N116" s="143">
        <v>583.68756547584019</v>
      </c>
      <c r="O116" s="143">
        <v>653.73007333294106</v>
      </c>
      <c r="P116" s="143">
        <v>732.17768213289412</v>
      </c>
      <c r="Q116" s="143">
        <v>820.0390039888415</v>
      </c>
      <c r="R116" s="143">
        <v>918.44368446750264</v>
      </c>
      <c r="S116" s="143">
        <v>1028.6569266036029</v>
      </c>
      <c r="T116" s="143">
        <v>1152.0957577960355</v>
      </c>
      <c r="U116" s="146">
        <v>7992.8937394296581</v>
      </c>
      <c r="V116" s="143">
        <v>1218.3028606773812</v>
      </c>
      <c r="W116" s="143">
        <v>1364.4992039586673</v>
      </c>
      <c r="X116" s="143">
        <v>1528.2391084337073</v>
      </c>
      <c r="Y116" s="143">
        <v>1711.6278014457523</v>
      </c>
      <c r="Z116" s="143">
        <v>1917.023137619243</v>
      </c>
      <c r="AA116" s="143">
        <v>2147.0659141335523</v>
      </c>
      <c r="AB116" s="143">
        <v>2361.7725055469073</v>
      </c>
      <c r="AC116" s="143">
        <v>2597.9497561015992</v>
      </c>
      <c r="AD116" s="143">
        <v>2857.744731711759</v>
      </c>
      <c r="AE116" s="143">
        <v>3143.5192048829349</v>
      </c>
      <c r="AF116" s="143">
        <v>3457.8711253712286</v>
      </c>
      <c r="AG116" s="143">
        <v>3803.6582379083525</v>
      </c>
      <c r="AH116" s="146">
        <v>28109.273587791085</v>
      </c>
      <c r="AI116" s="143">
        <v>4530.3644336163716</v>
      </c>
      <c r="AJ116" s="143">
        <v>4802.186299633353</v>
      </c>
      <c r="AK116" s="143">
        <v>5090.3174776113547</v>
      </c>
      <c r="AL116" s="143">
        <v>5395.736526268035</v>
      </c>
      <c r="AM116" s="143">
        <v>5719.4807178441197</v>
      </c>
      <c r="AN116" s="143">
        <v>6062.6495609147651</v>
      </c>
      <c r="AO116" s="143">
        <v>6426.4085345696531</v>
      </c>
      <c r="AP116" s="143">
        <v>6811.9930466438327</v>
      </c>
      <c r="AQ116" s="143">
        <v>7220.7126294424625</v>
      </c>
      <c r="AR116" s="143">
        <v>7653.955387209011</v>
      </c>
      <c r="AS116" s="143">
        <v>8113.1927104415499</v>
      </c>
      <c r="AT116" s="143">
        <v>8599.984273068043</v>
      </c>
      <c r="AU116" s="146">
        <v>76426.981597262537</v>
      </c>
      <c r="AV116" s="143">
        <v>10954.373300891639</v>
      </c>
      <c r="AW116" s="143">
        <v>11611.63569894514</v>
      </c>
      <c r="AX116" s="143">
        <v>12308.333840881849</v>
      </c>
      <c r="AY116" s="143">
        <v>13046.83387133476</v>
      </c>
      <c r="AZ116" s="143">
        <v>13829.643903614848</v>
      </c>
      <c r="BA116" s="143">
        <v>14659.422537831737</v>
      </c>
      <c r="BB116" s="143">
        <v>15538.987890101642</v>
      </c>
      <c r="BC116" s="143">
        <v>16471.327163507744</v>
      </c>
      <c r="BD116" s="143">
        <v>17459.606793318209</v>
      </c>
      <c r="BE116" s="143">
        <v>18507.183200917301</v>
      </c>
      <c r="BF116" s="143">
        <v>19617.614192972345</v>
      </c>
      <c r="BG116" s="143">
        <v>20794.671044550683</v>
      </c>
      <c r="BH116" s="146">
        <v>184799.6334388679</v>
      </c>
      <c r="BI116" s="143">
        <v>25946.996395931932</v>
      </c>
      <c r="BJ116" s="143">
        <v>27503.816179687848</v>
      </c>
      <c r="BK116" s="143">
        <v>29154.045150469119</v>
      </c>
      <c r="BL116" s="143">
        <v>30903.287859497272</v>
      </c>
      <c r="BM116" s="143">
        <v>32757.485131067111</v>
      </c>
      <c r="BN116" s="143">
        <v>34722.934238931142</v>
      </c>
      <c r="BO116" s="143">
        <v>36806.310293267015</v>
      </c>
      <c r="BP116" s="143">
        <v>39014.688910863035</v>
      </c>
      <c r="BQ116" s="143">
        <v>41355.570245514813</v>
      </c>
      <c r="BR116" s="143">
        <v>43836.904460245707</v>
      </c>
      <c r="BS116" s="143">
        <v>46467.118727860448</v>
      </c>
      <c r="BT116" s="143">
        <v>49255.145851532085</v>
      </c>
      <c r="BU116" s="146">
        <v>437724.30344486749</v>
      </c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/>
    </row>
    <row r="117" spans="1:256" s="102" customFormat="1" x14ac:dyDescent="0.25">
      <c r="B117" s="415" t="s">
        <v>345</v>
      </c>
      <c r="C117" s="144">
        <v>75</v>
      </c>
      <c r="D117" s="144">
        <v>77.25</v>
      </c>
      <c r="E117" s="144">
        <v>79.567499999999995</v>
      </c>
      <c r="F117" s="144">
        <v>81.954525000000004</v>
      </c>
      <c r="G117" s="144">
        <v>84.413160750000003</v>
      </c>
      <c r="H117" s="137" t="s">
        <v>311</v>
      </c>
      <c r="I117" s="143">
        <v>240</v>
      </c>
      <c r="J117" s="143">
        <v>268.8</v>
      </c>
      <c r="K117" s="143">
        <v>301.05600000000004</v>
      </c>
      <c r="L117" s="143">
        <v>337.18272000000013</v>
      </c>
      <c r="M117" s="143">
        <v>377.64464640000017</v>
      </c>
      <c r="N117" s="143">
        <v>422.9620039680002</v>
      </c>
      <c r="O117" s="143">
        <v>473.71744444416032</v>
      </c>
      <c r="P117" s="143">
        <v>530.5635377774596</v>
      </c>
      <c r="Q117" s="143">
        <v>594.23116231075471</v>
      </c>
      <c r="R117" s="143">
        <v>665.53890178804545</v>
      </c>
      <c r="S117" s="143">
        <v>745.40357000261099</v>
      </c>
      <c r="T117" s="143">
        <v>834.85199840292444</v>
      </c>
      <c r="U117" s="146">
        <v>5791.951985093956</v>
      </c>
      <c r="V117" s="143">
        <v>902.89243627276267</v>
      </c>
      <c r="W117" s="143">
        <v>1011.2395286254945</v>
      </c>
      <c r="X117" s="143">
        <v>1132.5882720605537</v>
      </c>
      <c r="Y117" s="143">
        <v>1268.4988647078203</v>
      </c>
      <c r="Z117" s="143">
        <v>1420.7187284727588</v>
      </c>
      <c r="AA117" s="143">
        <v>1591.2049758894898</v>
      </c>
      <c r="AB117" s="143">
        <v>1750.3254734784391</v>
      </c>
      <c r="AC117" s="143">
        <v>1925.3580208262833</v>
      </c>
      <c r="AD117" s="143">
        <v>2117.8938229089117</v>
      </c>
      <c r="AE117" s="143">
        <v>2329.6832051998031</v>
      </c>
      <c r="AF117" s="143">
        <v>2562.6515257197839</v>
      </c>
      <c r="AG117" s="143">
        <v>2818.9166782917623</v>
      </c>
      <c r="AH117" s="146">
        <v>20831.971532453863</v>
      </c>
      <c r="AI117" s="143">
        <v>3200.8009585333043</v>
      </c>
      <c r="AJ117" s="143">
        <v>3392.8490160453025</v>
      </c>
      <c r="AK117" s="143">
        <v>3596.4199570080214</v>
      </c>
      <c r="AL117" s="143">
        <v>3812.2051544285023</v>
      </c>
      <c r="AM117" s="143">
        <v>4040.9374636942134</v>
      </c>
      <c r="AN117" s="143">
        <v>4283.393711515866</v>
      </c>
      <c r="AO117" s="143">
        <v>4540.3973342068184</v>
      </c>
      <c r="AP117" s="143">
        <v>4812.8211742592275</v>
      </c>
      <c r="AQ117" s="143">
        <v>5101.5904447147814</v>
      </c>
      <c r="AR117" s="143">
        <v>5407.685871397669</v>
      </c>
      <c r="AS117" s="143">
        <v>5732.1470236815276</v>
      </c>
      <c r="AT117" s="143">
        <v>6076.0758451024203</v>
      </c>
      <c r="AU117" s="146">
        <v>53997.323954587657</v>
      </c>
      <c r="AV117" s="143">
        <v>7739.5028756299616</v>
      </c>
      <c r="AW117" s="143">
        <v>8203.8730481677594</v>
      </c>
      <c r="AX117" s="143">
        <v>8696.1054310578238</v>
      </c>
      <c r="AY117" s="143">
        <v>9217.8717569212949</v>
      </c>
      <c r="AZ117" s="143">
        <v>9770.9440623365736</v>
      </c>
      <c r="BA117" s="143">
        <v>10357.200706076768</v>
      </c>
      <c r="BB117" s="143">
        <v>10978.632748441374</v>
      </c>
      <c r="BC117" s="143">
        <v>11637.350713347858</v>
      </c>
      <c r="BD117" s="143">
        <v>12335.591756148731</v>
      </c>
      <c r="BE117" s="143">
        <v>13075.727261517655</v>
      </c>
      <c r="BF117" s="143">
        <v>13860.270897208717</v>
      </c>
      <c r="BG117" s="143">
        <v>14691.887151041239</v>
      </c>
      <c r="BH117" s="146">
        <v>130564.95840789576</v>
      </c>
      <c r="BI117" s="143">
        <v>18332.117018864945</v>
      </c>
      <c r="BJ117" s="143">
        <v>19432.044039996839</v>
      </c>
      <c r="BK117" s="143">
        <v>20597.966682396651</v>
      </c>
      <c r="BL117" s="143">
        <v>21833.844683340456</v>
      </c>
      <c r="BM117" s="143">
        <v>23143.875364340882</v>
      </c>
      <c r="BN117" s="143">
        <v>24532.507886201343</v>
      </c>
      <c r="BO117" s="143">
        <v>26004.458359373424</v>
      </c>
      <c r="BP117" s="143">
        <v>27564.725860935829</v>
      </c>
      <c r="BQ117" s="143">
        <v>29218.609412591977</v>
      </c>
      <c r="BR117" s="143">
        <v>30971.725977347498</v>
      </c>
      <c r="BS117" s="143">
        <v>32830.029535988346</v>
      </c>
      <c r="BT117" s="143">
        <v>34799.831308147652</v>
      </c>
      <c r="BU117" s="146">
        <v>309261.73612952582</v>
      </c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</row>
    <row r="118" spans="1:256" s="102" customFormat="1" x14ac:dyDescent="0.25">
      <c r="B118" s="415" t="s">
        <v>346</v>
      </c>
      <c r="C118" s="144">
        <v>42.5</v>
      </c>
      <c r="D118" s="144">
        <v>43.774999999999999</v>
      </c>
      <c r="E118" s="144">
        <v>45.088250000000002</v>
      </c>
      <c r="F118" s="144">
        <v>46.440897500000005</v>
      </c>
      <c r="G118" s="144">
        <v>47.834124425000006</v>
      </c>
      <c r="H118" s="137" t="s">
        <v>311</v>
      </c>
      <c r="I118" s="143">
        <v>136</v>
      </c>
      <c r="J118" s="143">
        <v>152.32000000000002</v>
      </c>
      <c r="K118" s="143">
        <v>170.59840000000003</v>
      </c>
      <c r="L118" s="143">
        <v>191.07020800000006</v>
      </c>
      <c r="M118" s="143">
        <v>213.99863296000012</v>
      </c>
      <c r="N118" s="143">
        <v>239.67846891520011</v>
      </c>
      <c r="O118" s="143">
        <v>268.4398851850242</v>
      </c>
      <c r="P118" s="143">
        <v>300.6526714072271</v>
      </c>
      <c r="Q118" s="143">
        <v>336.73099197609434</v>
      </c>
      <c r="R118" s="143">
        <v>377.1387110132257</v>
      </c>
      <c r="S118" s="143">
        <v>422.3953563348129</v>
      </c>
      <c r="T118" s="143">
        <v>473.08279909499049</v>
      </c>
      <c r="U118" s="146">
        <v>3282.1061248865749</v>
      </c>
      <c r="V118" s="143">
        <v>511.63904722123215</v>
      </c>
      <c r="W118" s="143">
        <v>573.03573288778023</v>
      </c>
      <c r="X118" s="143">
        <v>641.80002083431373</v>
      </c>
      <c r="Y118" s="143">
        <v>718.81602333443152</v>
      </c>
      <c r="Z118" s="143">
        <v>805.07394613456336</v>
      </c>
      <c r="AA118" s="143">
        <v>901.68281967071096</v>
      </c>
      <c r="AB118" s="143">
        <v>991.85110163778211</v>
      </c>
      <c r="AC118" s="143">
        <v>1091.0362118015605</v>
      </c>
      <c r="AD118" s="143">
        <v>1200.1398329817166</v>
      </c>
      <c r="AE118" s="143">
        <v>1320.1538162798884</v>
      </c>
      <c r="AF118" s="143">
        <v>1452.1691979078776</v>
      </c>
      <c r="AG118" s="143">
        <v>1597.3861176986652</v>
      </c>
      <c r="AH118" s="146">
        <v>11804.783868390521</v>
      </c>
      <c r="AI118" s="143">
        <v>1813.7872098355394</v>
      </c>
      <c r="AJ118" s="143">
        <v>1922.6144424256715</v>
      </c>
      <c r="AK118" s="143">
        <v>2037.9713089712122</v>
      </c>
      <c r="AL118" s="143">
        <v>2160.2495875094851</v>
      </c>
      <c r="AM118" s="143">
        <v>2289.8645627600545</v>
      </c>
      <c r="AN118" s="143">
        <v>2427.2564365256576</v>
      </c>
      <c r="AO118" s="143">
        <v>2572.8918227171976</v>
      </c>
      <c r="AP118" s="143">
        <v>2727.2653320802297</v>
      </c>
      <c r="AQ118" s="143">
        <v>2890.9012520050433</v>
      </c>
      <c r="AR118" s="143">
        <v>3064.3553271253459</v>
      </c>
      <c r="AS118" s="143">
        <v>3248.2166467528664</v>
      </c>
      <c r="AT118" s="143">
        <v>3443.1096455580387</v>
      </c>
      <c r="AU118" s="146">
        <v>30598.483574266338</v>
      </c>
      <c r="AV118" s="143">
        <v>4385.7182961903118</v>
      </c>
      <c r="AW118" s="143">
        <v>4648.8613939617298</v>
      </c>
      <c r="AX118" s="143">
        <v>4927.7930775994346</v>
      </c>
      <c r="AY118" s="143">
        <v>5223.4606622554002</v>
      </c>
      <c r="AZ118" s="143">
        <v>5536.8683019907257</v>
      </c>
      <c r="BA118" s="143">
        <v>5869.0804001101687</v>
      </c>
      <c r="BB118" s="143">
        <v>6221.2252241167798</v>
      </c>
      <c r="BC118" s="143">
        <v>6594.4987375637866</v>
      </c>
      <c r="BD118" s="143">
        <v>6990.1686618176145</v>
      </c>
      <c r="BE118" s="143">
        <v>7409.5787815266722</v>
      </c>
      <c r="BF118" s="143">
        <v>7854.1535084182733</v>
      </c>
      <c r="BG118" s="143">
        <v>8325.4027189233693</v>
      </c>
      <c r="BH118" s="146">
        <v>73986.809764474267</v>
      </c>
      <c r="BI118" s="143">
        <v>10388.199644023469</v>
      </c>
      <c r="BJ118" s="143">
        <v>11011.491622664877</v>
      </c>
      <c r="BK118" s="143">
        <v>11672.18112002477</v>
      </c>
      <c r="BL118" s="143">
        <v>12372.511987226258</v>
      </c>
      <c r="BM118" s="143">
        <v>13114.862706459835</v>
      </c>
      <c r="BN118" s="143">
        <v>13901.754468847428</v>
      </c>
      <c r="BO118" s="143">
        <v>14735.859736978275</v>
      </c>
      <c r="BP118" s="143">
        <v>15620.011321196971</v>
      </c>
      <c r="BQ118" s="143">
        <v>16557.212000468789</v>
      </c>
      <c r="BR118" s="143">
        <v>17550.644720496915</v>
      </c>
      <c r="BS118" s="143">
        <v>18603.683403726733</v>
      </c>
      <c r="BT118" s="143">
        <v>19719.904407950336</v>
      </c>
      <c r="BU118" s="146">
        <v>175248.31714006467</v>
      </c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</row>
    <row r="119" spans="1:256" s="102" customFormat="1" x14ac:dyDescent="0.25">
      <c r="B119" s="415" t="s">
        <v>347</v>
      </c>
      <c r="C119" s="144">
        <v>275</v>
      </c>
      <c r="D119" s="144">
        <v>283.25</v>
      </c>
      <c r="E119" s="144">
        <v>291.7475</v>
      </c>
      <c r="F119" s="144">
        <v>300.49992500000002</v>
      </c>
      <c r="G119" s="144">
        <v>309.51492275000004</v>
      </c>
      <c r="H119" s="137" t="s">
        <v>311</v>
      </c>
      <c r="I119" s="143">
        <v>440</v>
      </c>
      <c r="J119" s="143">
        <v>492.80000000000007</v>
      </c>
      <c r="K119" s="143">
        <v>551.93600000000015</v>
      </c>
      <c r="L119" s="143">
        <v>618.16832000000022</v>
      </c>
      <c r="M119" s="143">
        <v>692.34851840000033</v>
      </c>
      <c r="N119" s="143">
        <v>775.43034060800039</v>
      </c>
      <c r="O119" s="143">
        <v>868.4819814809606</v>
      </c>
      <c r="P119" s="143">
        <v>972.69981925867592</v>
      </c>
      <c r="Q119" s="143">
        <v>1089.423797569717</v>
      </c>
      <c r="R119" s="143">
        <v>1220.1546532780833</v>
      </c>
      <c r="S119" s="143">
        <v>1366.5732116714535</v>
      </c>
      <c r="T119" s="143">
        <v>1530.5619970720281</v>
      </c>
      <c r="U119" s="146">
        <v>10618.578639338921</v>
      </c>
      <c r="V119" s="143">
        <v>1765.6563198222916</v>
      </c>
      <c r="W119" s="143">
        <v>1977.5350782009668</v>
      </c>
      <c r="X119" s="143">
        <v>2214.8392875850827</v>
      </c>
      <c r="Y119" s="143">
        <v>2480.6200020952929</v>
      </c>
      <c r="Z119" s="143">
        <v>2778.2944023467289</v>
      </c>
      <c r="AA119" s="143">
        <v>3111.6897306283358</v>
      </c>
      <c r="AB119" s="143">
        <v>3422.8587036911699</v>
      </c>
      <c r="AC119" s="143">
        <v>3765.1445740602881</v>
      </c>
      <c r="AD119" s="143">
        <v>4141.6590314663163</v>
      </c>
      <c r="AE119" s="143">
        <v>4555.8249346129487</v>
      </c>
      <c r="AF119" s="143">
        <v>5011.4074280742443</v>
      </c>
      <c r="AG119" s="143">
        <v>5512.5481708816696</v>
      </c>
      <c r="AH119" s="146">
        <v>40738.07766346533</v>
      </c>
      <c r="AI119" s="143">
        <v>6319.5300976170374</v>
      </c>
      <c r="AJ119" s="143">
        <v>6698.7019034740597</v>
      </c>
      <c r="AK119" s="143">
        <v>7100.6240176825049</v>
      </c>
      <c r="AL119" s="143">
        <v>7526.6614587434542</v>
      </c>
      <c r="AM119" s="143">
        <v>7978.2611462680634</v>
      </c>
      <c r="AN119" s="143">
        <v>8456.9568150441464</v>
      </c>
      <c r="AO119" s="143">
        <v>8964.3742239467974</v>
      </c>
      <c r="AP119" s="143">
        <v>9502.2366773836038</v>
      </c>
      <c r="AQ119" s="143">
        <v>10072.370878026622</v>
      </c>
      <c r="AR119" s="143">
        <v>10676.71313070822</v>
      </c>
      <c r="AS119" s="143">
        <v>11317.315918550712</v>
      </c>
      <c r="AT119" s="143">
        <v>11996.354873663755</v>
      </c>
      <c r="AU119" s="146">
        <v>106610.10114110897</v>
      </c>
      <c r="AV119" s="143">
        <v>15280.556959577103</v>
      </c>
      <c r="AW119" s="143">
        <v>16197.390377151729</v>
      </c>
      <c r="AX119" s="143">
        <v>17169.233799780835</v>
      </c>
      <c r="AY119" s="143">
        <v>18199.387827767685</v>
      </c>
      <c r="AZ119" s="143">
        <v>19291.351097433748</v>
      </c>
      <c r="BA119" s="143">
        <v>20448.832163279774</v>
      </c>
      <c r="BB119" s="143">
        <v>21675.762093076559</v>
      </c>
      <c r="BC119" s="143">
        <v>22976.307818661156</v>
      </c>
      <c r="BD119" s="143">
        <v>24354.886287780831</v>
      </c>
      <c r="BE119" s="143">
        <v>25816.17946504768</v>
      </c>
      <c r="BF119" s="143">
        <v>27365.150232950546</v>
      </c>
      <c r="BG119" s="143">
        <v>29007.059246927576</v>
      </c>
      <c r="BH119" s="146">
        <v>257782.09736943524</v>
      </c>
      <c r="BI119" s="143">
        <v>36194.179755194891</v>
      </c>
      <c r="BJ119" s="143">
        <v>38365.830540506591</v>
      </c>
      <c r="BK119" s="143">
        <v>40667.780372936984</v>
      </c>
      <c r="BL119" s="143">
        <v>43107.84719531321</v>
      </c>
      <c r="BM119" s="143">
        <v>45694.318027032008</v>
      </c>
      <c r="BN119" s="143">
        <v>48435.97710865394</v>
      </c>
      <c r="BO119" s="143">
        <v>51342.135735173179</v>
      </c>
      <c r="BP119" s="143">
        <v>54422.663879283566</v>
      </c>
      <c r="BQ119" s="143">
        <v>57688.023712040573</v>
      </c>
      <c r="BR119" s="143">
        <v>61149.30513476301</v>
      </c>
      <c r="BS119" s="143">
        <v>64818.263442848795</v>
      </c>
      <c r="BT119" s="143">
        <v>68707.359249419736</v>
      </c>
      <c r="BU119" s="146">
        <v>610593.68415316648</v>
      </c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5"/>
      <c r="CH119" s="143"/>
    </row>
    <row r="120" spans="1:256" s="102" customFormat="1" x14ac:dyDescent="0.25">
      <c r="A120" s="117"/>
      <c r="B120" s="415" t="s">
        <v>344</v>
      </c>
      <c r="C120" s="144">
        <v>152</v>
      </c>
      <c r="D120" s="144">
        <v>156.56</v>
      </c>
      <c r="E120" s="144">
        <v>161.2568</v>
      </c>
      <c r="F120" s="144">
        <v>166.094504</v>
      </c>
      <c r="G120" s="144">
        <v>171.07733912</v>
      </c>
      <c r="H120" s="137" t="s">
        <v>311</v>
      </c>
      <c r="I120" s="143">
        <v>364.8</v>
      </c>
      <c r="J120" s="143">
        <v>408.57600000000002</v>
      </c>
      <c r="K120" s="143">
        <v>457.60512000000006</v>
      </c>
      <c r="L120" s="143">
        <v>512.51773440000011</v>
      </c>
      <c r="M120" s="143">
        <v>574.0198625280002</v>
      </c>
      <c r="N120" s="143">
        <v>642.90224603136016</v>
      </c>
      <c r="O120" s="143">
        <v>720.05051555512352</v>
      </c>
      <c r="P120" s="143">
        <v>806.45657742173853</v>
      </c>
      <c r="Q120" s="143">
        <v>903.23136671234715</v>
      </c>
      <c r="R120" s="143">
        <v>1011.619130717829</v>
      </c>
      <c r="S120" s="143">
        <v>1133.0134264039684</v>
      </c>
      <c r="T120" s="143">
        <v>1268.975037572445</v>
      </c>
      <c r="U120" s="146">
        <v>8803.7670173428123</v>
      </c>
      <c r="V120" s="143">
        <v>1341.8988030649416</v>
      </c>
      <c r="W120" s="143">
        <v>1502.9266594327351</v>
      </c>
      <c r="X120" s="143">
        <v>1683.2778585646631</v>
      </c>
      <c r="Y120" s="143">
        <v>1885.2712015924226</v>
      </c>
      <c r="Z120" s="143">
        <v>2111.5037457835138</v>
      </c>
      <c r="AA120" s="143">
        <v>2364.8841952775356</v>
      </c>
      <c r="AB120" s="143">
        <v>2601.3726148052888</v>
      </c>
      <c r="AC120" s="143">
        <v>2861.5098762858188</v>
      </c>
      <c r="AD120" s="143">
        <v>3147.660863914401</v>
      </c>
      <c r="AE120" s="143">
        <v>3462.4269503058408</v>
      </c>
      <c r="AF120" s="143">
        <v>3808.6696453364257</v>
      </c>
      <c r="AG120" s="143">
        <v>4189.5366098700688</v>
      </c>
      <c r="AH120" s="146">
        <v>30960.939024233652</v>
      </c>
      <c r="AI120" s="143">
        <v>4989.9666225339734</v>
      </c>
      <c r="AJ120" s="143">
        <v>5289.3646198860106</v>
      </c>
      <c r="AK120" s="143">
        <v>5606.7264970791721</v>
      </c>
      <c r="AL120" s="143">
        <v>5943.1300869039214</v>
      </c>
      <c r="AM120" s="143">
        <v>6299.7178921181594</v>
      </c>
      <c r="AN120" s="143">
        <v>6677.7009656452474</v>
      </c>
      <c r="AO120" s="143">
        <v>7078.3630235839646</v>
      </c>
      <c r="AP120" s="143">
        <v>7503.0648049990023</v>
      </c>
      <c r="AQ120" s="143">
        <v>7953.2486932989432</v>
      </c>
      <c r="AR120" s="143">
        <v>8430.4436148968798</v>
      </c>
      <c r="AS120" s="143">
        <v>8936.2702317906915</v>
      </c>
      <c r="AT120" s="143">
        <v>9472.4464456981332</v>
      </c>
      <c r="AU120" s="146">
        <v>84180.443498434106</v>
      </c>
      <c r="AV120" s="143">
        <v>12065.686534315426</v>
      </c>
      <c r="AW120" s="143">
        <v>12789.627726374352</v>
      </c>
      <c r="AX120" s="143">
        <v>13557.005389956814</v>
      </c>
      <c r="AY120" s="143">
        <v>14370.425713354223</v>
      </c>
      <c r="AZ120" s="143">
        <v>15232.651256155479</v>
      </c>
      <c r="BA120" s="143">
        <v>16146.610331524807</v>
      </c>
      <c r="BB120" s="143">
        <v>17115.406951416295</v>
      </c>
      <c r="BC120" s="143">
        <v>18142.331368501276</v>
      </c>
      <c r="BD120" s="143">
        <v>19230.871250611355</v>
      </c>
      <c r="BE120" s="143">
        <v>20384.723525648034</v>
      </c>
      <c r="BF120" s="143">
        <v>21607.806937186921</v>
      </c>
      <c r="BG120" s="143">
        <v>22904.275353418139</v>
      </c>
      <c r="BH120" s="146">
        <v>203547.42233846313</v>
      </c>
      <c r="BI120" s="143">
        <v>28579.300378127915</v>
      </c>
      <c r="BJ120" s="143">
        <v>30294.058400815589</v>
      </c>
      <c r="BK120" s="143">
        <v>32111.701904864523</v>
      </c>
      <c r="BL120" s="143">
        <v>34038.404019156398</v>
      </c>
      <c r="BM120" s="143">
        <v>36080.708260305786</v>
      </c>
      <c r="BN120" s="143">
        <v>38245.550755924138</v>
      </c>
      <c r="BO120" s="143">
        <v>40540.283801279591</v>
      </c>
      <c r="BP120" s="143">
        <v>42972.700829356363</v>
      </c>
      <c r="BQ120" s="143">
        <v>45551.062879117744</v>
      </c>
      <c r="BR120" s="143">
        <v>48284.126651864812</v>
      </c>
      <c r="BS120" s="143">
        <v>51181.174250976706</v>
      </c>
      <c r="BT120" s="143">
        <v>54252.044706035318</v>
      </c>
      <c r="BU120" s="146">
        <v>482131.11683782481</v>
      </c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117"/>
      <c r="EY120" s="117"/>
      <c r="EZ120" s="117"/>
      <c r="FA120" s="117"/>
      <c r="FB120" s="117"/>
      <c r="FC120" s="117"/>
      <c r="FD120" s="117"/>
      <c r="FE120" s="117"/>
      <c r="FF120" s="117"/>
      <c r="FG120" s="117"/>
      <c r="FH120" s="117"/>
      <c r="FI120" s="117"/>
      <c r="FJ120" s="117"/>
      <c r="FK120" s="117"/>
      <c r="FL120" s="117"/>
      <c r="FM120" s="117"/>
      <c r="FN120" s="117"/>
      <c r="FO120" s="117"/>
      <c r="FP120" s="117"/>
      <c r="FQ120" s="117"/>
      <c r="FR120" s="117"/>
      <c r="FS120" s="117"/>
      <c r="FT120" s="117"/>
      <c r="FU120" s="117"/>
      <c r="FV120" s="117"/>
      <c r="FW120" s="117"/>
      <c r="FX120" s="117"/>
      <c r="FY120" s="117"/>
      <c r="FZ120" s="117"/>
      <c r="GA120" s="117"/>
      <c r="GB120" s="117"/>
      <c r="GC120" s="117"/>
      <c r="GD120" s="117"/>
      <c r="GE120" s="117"/>
      <c r="GF120" s="117"/>
      <c r="GG120" s="117"/>
      <c r="GH120" s="117"/>
      <c r="GI120" s="117"/>
      <c r="GJ120" s="117"/>
      <c r="GK120" s="117"/>
      <c r="GL120" s="117"/>
      <c r="GM120" s="117"/>
      <c r="GN120" s="117"/>
      <c r="GO120" s="117"/>
      <c r="GP120" s="117"/>
      <c r="GQ120" s="117"/>
      <c r="GR120" s="117"/>
      <c r="GS120" s="117"/>
      <c r="GT120" s="117"/>
      <c r="GU120" s="117"/>
      <c r="GV120" s="117"/>
      <c r="GW120" s="117"/>
      <c r="GX120" s="117"/>
      <c r="GY120" s="117"/>
      <c r="GZ120" s="117"/>
      <c r="HA120" s="117"/>
      <c r="HB120" s="117"/>
      <c r="HC120" s="117"/>
      <c r="HD120" s="117"/>
      <c r="HE120" s="117"/>
      <c r="HF120" s="117"/>
      <c r="HG120" s="117"/>
      <c r="HH120" s="117"/>
      <c r="HI120" s="117"/>
      <c r="HJ120" s="117"/>
      <c r="HK120" s="117"/>
      <c r="HL120" s="117"/>
      <c r="HM120" s="117"/>
      <c r="HN120" s="117"/>
      <c r="HO120" s="117"/>
      <c r="HP120" s="117"/>
      <c r="HQ120" s="117"/>
      <c r="HR120" s="117"/>
      <c r="HS120" s="117"/>
      <c r="HT120" s="117"/>
      <c r="HU120" s="117"/>
      <c r="HV120" s="117"/>
      <c r="HW120" s="117"/>
      <c r="HX120" s="117"/>
      <c r="HY120" s="117"/>
      <c r="HZ120" s="117"/>
      <c r="IA120" s="117"/>
      <c r="IB120" s="117"/>
      <c r="IC120" s="117"/>
      <c r="ID120" s="117"/>
      <c r="IE120" s="117"/>
      <c r="IF120" s="117"/>
      <c r="IG120" s="117"/>
      <c r="IH120" s="117"/>
      <c r="II120" s="117"/>
      <c r="IJ120" s="117"/>
      <c r="IK120" s="117"/>
      <c r="IL120" s="117"/>
      <c r="IM120" s="117"/>
      <c r="IN120" s="117"/>
      <c r="IO120" s="117"/>
      <c r="IP120" s="117"/>
      <c r="IQ120" s="117"/>
      <c r="IR120" s="117"/>
      <c r="IS120" s="117"/>
      <c r="IT120" s="117"/>
      <c r="IU120" s="117"/>
      <c r="IV120" s="117"/>
    </row>
    <row r="121" spans="1:256" s="102" customFormat="1" x14ac:dyDescent="0.25">
      <c r="A121" s="117"/>
      <c r="B121" s="415" t="s">
        <v>345</v>
      </c>
      <c r="C121" s="144">
        <v>80</v>
      </c>
      <c r="D121" s="144">
        <v>82.4</v>
      </c>
      <c r="E121" s="144">
        <v>84.872000000000014</v>
      </c>
      <c r="F121" s="144">
        <v>87.418160000000015</v>
      </c>
      <c r="G121" s="144">
        <v>90.040704800000015</v>
      </c>
      <c r="H121" s="137" t="s">
        <v>311</v>
      </c>
      <c r="I121" s="143">
        <v>192</v>
      </c>
      <c r="J121" s="143">
        <v>215.04000000000002</v>
      </c>
      <c r="K121" s="143">
        <v>240.84480000000002</v>
      </c>
      <c r="L121" s="143">
        <v>269.74617600000005</v>
      </c>
      <c r="M121" s="143">
        <v>302.11571712000011</v>
      </c>
      <c r="N121" s="143">
        <v>338.36960317440008</v>
      </c>
      <c r="O121" s="143">
        <v>378.97395555532819</v>
      </c>
      <c r="P121" s="143">
        <v>424.45083022196764</v>
      </c>
      <c r="Q121" s="143">
        <v>475.38492984860375</v>
      </c>
      <c r="R121" s="143">
        <v>532.43112143043629</v>
      </c>
      <c r="S121" s="143">
        <v>596.32285600208866</v>
      </c>
      <c r="T121" s="143">
        <v>667.8815987223395</v>
      </c>
      <c r="U121" s="146">
        <v>4633.5615880751648</v>
      </c>
      <c r="V121" s="143">
        <v>706.2625279289166</v>
      </c>
      <c r="W121" s="143">
        <v>791.0140312803868</v>
      </c>
      <c r="X121" s="143">
        <v>885.93571503403325</v>
      </c>
      <c r="Y121" s="143">
        <v>992.24800083811726</v>
      </c>
      <c r="Z121" s="143">
        <v>1111.3177609386917</v>
      </c>
      <c r="AA121" s="143">
        <v>1244.6758922513345</v>
      </c>
      <c r="AB121" s="143">
        <v>1369.143481476468</v>
      </c>
      <c r="AC121" s="143">
        <v>1506.0578296241154</v>
      </c>
      <c r="AD121" s="143">
        <v>1656.6636125865268</v>
      </c>
      <c r="AE121" s="143">
        <v>1822.3299738451794</v>
      </c>
      <c r="AF121" s="143">
        <v>2004.5629712296977</v>
      </c>
      <c r="AG121" s="143">
        <v>2205.019268352668</v>
      </c>
      <c r="AH121" s="146">
        <v>16295.231065386133</v>
      </c>
      <c r="AI121" s="143">
        <v>2626.2982223863019</v>
      </c>
      <c r="AJ121" s="143">
        <v>2783.8761157294798</v>
      </c>
      <c r="AK121" s="143">
        <v>2950.9086826732487</v>
      </c>
      <c r="AL121" s="143">
        <v>3127.9632036336434</v>
      </c>
      <c r="AM121" s="143">
        <v>3315.6409958516633</v>
      </c>
      <c r="AN121" s="143">
        <v>3514.5794556027622</v>
      </c>
      <c r="AO121" s="143">
        <v>3725.4542229389294</v>
      </c>
      <c r="AP121" s="143">
        <v>3948.9814763152649</v>
      </c>
      <c r="AQ121" s="143">
        <v>4185.9203648941811</v>
      </c>
      <c r="AR121" s="143">
        <v>4437.0755867878324</v>
      </c>
      <c r="AS121" s="143">
        <v>4703.3001219951011</v>
      </c>
      <c r="AT121" s="143">
        <v>4985.4981293148076</v>
      </c>
      <c r="AU121" s="146">
        <v>44305.496578123217</v>
      </c>
      <c r="AV121" s="143">
        <v>6350.3613338502246</v>
      </c>
      <c r="AW121" s="143">
        <v>6731.3830138812391</v>
      </c>
      <c r="AX121" s="143">
        <v>7135.2659947141137</v>
      </c>
      <c r="AY121" s="143">
        <v>7563.3819543969612</v>
      </c>
      <c r="AZ121" s="143">
        <v>8017.1848716607801</v>
      </c>
      <c r="BA121" s="143">
        <v>8498.2159639604251</v>
      </c>
      <c r="BB121" s="143">
        <v>9008.1089217980516</v>
      </c>
      <c r="BC121" s="143">
        <v>9548.5954571059356</v>
      </c>
      <c r="BD121" s="143">
        <v>10121.511184532294</v>
      </c>
      <c r="BE121" s="143">
        <v>10728.801855604232</v>
      </c>
      <c r="BF121" s="143">
        <v>11372.529966940487</v>
      </c>
      <c r="BG121" s="143">
        <v>12054.881764956917</v>
      </c>
      <c r="BH121" s="146">
        <v>107130.22228340167</v>
      </c>
      <c r="BI121" s="143">
        <v>15041.737041119957</v>
      </c>
      <c r="BJ121" s="143">
        <v>15944.241263587155</v>
      </c>
      <c r="BK121" s="143">
        <v>16900.895739402382</v>
      </c>
      <c r="BL121" s="143">
        <v>17914.94948376653</v>
      </c>
      <c r="BM121" s="143">
        <v>18989.846452792524</v>
      </c>
      <c r="BN121" s="143">
        <v>20129.237239960075</v>
      </c>
      <c r="BO121" s="143">
        <v>21336.991474357681</v>
      </c>
      <c r="BP121" s="143">
        <v>22617.210962819143</v>
      </c>
      <c r="BQ121" s="143">
        <v>23974.243620588291</v>
      </c>
      <c r="BR121" s="143">
        <v>25412.698237823588</v>
      </c>
      <c r="BS121" s="143">
        <v>26937.460132093009</v>
      </c>
      <c r="BT121" s="143">
        <v>28553.707740018592</v>
      </c>
      <c r="BU121" s="146">
        <v>253753.21938832893</v>
      </c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117"/>
      <c r="FI121" s="117"/>
      <c r="FJ121" s="117"/>
      <c r="FK121" s="117"/>
      <c r="FL121" s="117"/>
      <c r="FM121" s="117"/>
      <c r="FN121" s="117"/>
      <c r="FO121" s="117"/>
      <c r="FP121" s="117"/>
      <c r="FQ121" s="117"/>
      <c r="FR121" s="117"/>
      <c r="FS121" s="117"/>
      <c r="FT121" s="117"/>
      <c r="FU121" s="117"/>
      <c r="FV121" s="117"/>
      <c r="FW121" s="117"/>
      <c r="FX121" s="117"/>
      <c r="FY121" s="117"/>
      <c r="FZ121" s="117"/>
      <c r="GA121" s="117"/>
      <c r="GB121" s="117"/>
      <c r="GC121" s="117"/>
      <c r="GD121" s="117"/>
      <c r="GE121" s="117"/>
      <c r="GF121" s="117"/>
      <c r="GG121" s="117"/>
      <c r="GH121" s="117"/>
      <c r="GI121" s="117"/>
      <c r="GJ121" s="117"/>
      <c r="GK121" s="117"/>
      <c r="GL121" s="117"/>
      <c r="GM121" s="117"/>
      <c r="GN121" s="117"/>
      <c r="GO121" s="117"/>
      <c r="GP121" s="117"/>
      <c r="GQ121" s="117"/>
      <c r="GR121" s="117"/>
      <c r="GS121" s="117"/>
      <c r="GT121" s="117"/>
      <c r="GU121" s="117"/>
      <c r="GV121" s="117"/>
      <c r="GW121" s="117"/>
      <c r="GX121" s="117"/>
      <c r="GY121" s="117"/>
      <c r="GZ121" s="117"/>
      <c r="HA121" s="117"/>
      <c r="HB121" s="117"/>
      <c r="HC121" s="117"/>
      <c r="HD121" s="117"/>
      <c r="HE121" s="117"/>
      <c r="HF121" s="117"/>
      <c r="HG121" s="117"/>
      <c r="HH121" s="117"/>
      <c r="HI121" s="117"/>
      <c r="HJ121" s="117"/>
      <c r="HK121" s="117"/>
      <c r="HL121" s="117"/>
      <c r="HM121" s="117"/>
      <c r="HN121" s="117"/>
      <c r="HO121" s="117"/>
      <c r="HP121" s="117"/>
      <c r="HQ121" s="117"/>
      <c r="HR121" s="117"/>
      <c r="HS121" s="117"/>
      <c r="HT121" s="117"/>
      <c r="HU121" s="117"/>
      <c r="HV121" s="117"/>
      <c r="HW121" s="117"/>
      <c r="HX121" s="117"/>
      <c r="HY121" s="117"/>
      <c r="HZ121" s="117"/>
      <c r="IA121" s="117"/>
      <c r="IB121" s="117"/>
      <c r="IC121" s="117"/>
      <c r="ID121" s="117"/>
      <c r="IE121" s="117"/>
      <c r="IF121" s="117"/>
      <c r="IG121" s="117"/>
      <c r="IH121" s="117"/>
      <c r="II121" s="117"/>
      <c r="IJ121" s="117"/>
      <c r="IK121" s="117"/>
      <c r="IL121" s="117"/>
      <c r="IM121" s="117"/>
      <c r="IN121" s="117"/>
      <c r="IO121" s="117"/>
      <c r="IP121" s="117"/>
      <c r="IQ121" s="117"/>
      <c r="IR121" s="117"/>
      <c r="IS121" s="117"/>
      <c r="IT121" s="117"/>
      <c r="IU121" s="117"/>
      <c r="IV121" s="117"/>
    </row>
    <row r="122" spans="1:256" s="102" customFormat="1" x14ac:dyDescent="0.25">
      <c r="A122" s="117"/>
      <c r="B122" s="415" t="s">
        <v>344</v>
      </c>
      <c r="C122" s="144">
        <v>270</v>
      </c>
      <c r="D122" s="144">
        <v>278.10000000000002</v>
      </c>
      <c r="E122" s="144">
        <v>286.44300000000004</v>
      </c>
      <c r="F122" s="144">
        <v>295.03629000000006</v>
      </c>
      <c r="G122" s="144">
        <v>303.88737870000006</v>
      </c>
      <c r="H122" s="137" t="s">
        <v>311</v>
      </c>
      <c r="I122" s="143">
        <v>0</v>
      </c>
      <c r="J122" s="143">
        <v>0</v>
      </c>
      <c r="K122" s="143">
        <v>0</v>
      </c>
      <c r="L122" s="143">
        <v>0</v>
      </c>
      <c r="M122" s="143">
        <v>0</v>
      </c>
      <c r="N122" s="143">
        <v>0</v>
      </c>
      <c r="O122" s="143">
        <v>0</v>
      </c>
      <c r="P122" s="143">
        <v>0</v>
      </c>
      <c r="Q122" s="143">
        <v>0</v>
      </c>
      <c r="R122" s="143">
        <v>0</v>
      </c>
      <c r="S122" s="143">
        <v>0</v>
      </c>
      <c r="T122" s="143">
        <v>0</v>
      </c>
      <c r="U122" s="146">
        <v>0</v>
      </c>
      <c r="V122" s="143">
        <v>433.38836941092615</v>
      </c>
      <c r="W122" s="143">
        <v>485.39497374023733</v>
      </c>
      <c r="X122" s="143">
        <v>543.64237058906588</v>
      </c>
      <c r="Y122" s="143">
        <v>608.87945505975381</v>
      </c>
      <c r="Z122" s="143">
        <v>681.94498966692436</v>
      </c>
      <c r="AA122" s="143">
        <v>763.77838842695519</v>
      </c>
      <c r="AB122" s="143">
        <v>840.15622726965091</v>
      </c>
      <c r="AC122" s="143">
        <v>924.17184999661617</v>
      </c>
      <c r="AD122" s="143">
        <v>1016.5890349962777</v>
      </c>
      <c r="AE122" s="143">
        <v>1118.2479384959058</v>
      </c>
      <c r="AF122" s="143">
        <v>1230.0727323454964</v>
      </c>
      <c r="AG122" s="143">
        <v>1353.0800055800464</v>
      </c>
      <c r="AH122" s="146">
        <v>9999.3463355778567</v>
      </c>
      <c r="AI122" s="143">
        <v>2659.1269501661304</v>
      </c>
      <c r="AJ122" s="143">
        <v>2818.6745671760982</v>
      </c>
      <c r="AK122" s="143">
        <v>2987.7950412066643</v>
      </c>
      <c r="AL122" s="143">
        <v>3167.0627436790642</v>
      </c>
      <c r="AM122" s="143">
        <v>3357.0865082998089</v>
      </c>
      <c r="AN122" s="143">
        <v>3558.5116987977963</v>
      </c>
      <c r="AO122" s="143">
        <v>3772.0224007256652</v>
      </c>
      <c r="AP122" s="143">
        <v>3998.3437447692049</v>
      </c>
      <c r="AQ122" s="143">
        <v>4238.2443694553585</v>
      </c>
      <c r="AR122" s="143">
        <v>4492.5390316226794</v>
      </c>
      <c r="AS122" s="143">
        <v>4762.0913735200393</v>
      </c>
      <c r="AT122" s="143">
        <v>5047.8168559312426</v>
      </c>
      <c r="AU122" s="146">
        <v>44859.315285349745</v>
      </c>
      <c r="AV122" s="143">
        <v>6429.7408505233525</v>
      </c>
      <c r="AW122" s="143">
        <v>6815.5253015547532</v>
      </c>
      <c r="AX122" s="143">
        <v>7224.4568196480395</v>
      </c>
      <c r="AY122" s="143">
        <v>7657.9242288269224</v>
      </c>
      <c r="AZ122" s="143">
        <v>8117.3996825565391</v>
      </c>
      <c r="BA122" s="143">
        <v>8604.44366350993</v>
      </c>
      <c r="BB122" s="143">
        <v>9120.7102833205263</v>
      </c>
      <c r="BC122" s="143">
        <v>9667.9529003197604</v>
      </c>
      <c r="BD122" s="143">
        <v>10248.030074338947</v>
      </c>
      <c r="BE122" s="143">
        <v>10862.911878799283</v>
      </c>
      <c r="BF122" s="143">
        <v>11514.686591527245</v>
      </c>
      <c r="BG122" s="143">
        <v>12205.567787018877</v>
      </c>
      <c r="BH122" s="146">
        <v>108469.35006194418</v>
      </c>
      <c r="BI122" s="143">
        <v>15229.758754133954</v>
      </c>
      <c r="BJ122" s="143">
        <v>16143.544279381993</v>
      </c>
      <c r="BK122" s="143">
        <v>17112.156936144911</v>
      </c>
      <c r="BL122" s="143">
        <v>18138.88635231361</v>
      </c>
      <c r="BM122" s="143">
        <v>19227.219533452429</v>
      </c>
      <c r="BN122" s="143">
        <v>20380.852705459572</v>
      </c>
      <c r="BO122" s="143">
        <v>21603.703867787153</v>
      </c>
      <c r="BP122" s="143">
        <v>22899.92609985438</v>
      </c>
      <c r="BQ122" s="143">
        <v>24273.921665845643</v>
      </c>
      <c r="BR122" s="143">
        <v>25730.356965796382</v>
      </c>
      <c r="BS122" s="143">
        <v>27274.178383744165</v>
      </c>
      <c r="BT122" s="143">
        <v>28910.629086768822</v>
      </c>
      <c r="BU122" s="146">
        <v>256925.13463068305</v>
      </c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  <c r="DO122" s="117"/>
      <c r="DP122" s="117"/>
      <c r="DQ122" s="117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17"/>
      <c r="EF122" s="117"/>
      <c r="EG122" s="117"/>
      <c r="EH122" s="117"/>
      <c r="EI122" s="117"/>
      <c r="EJ122" s="117"/>
      <c r="EK122" s="117"/>
      <c r="EL122" s="117"/>
      <c r="EM122" s="117"/>
      <c r="EN122" s="117"/>
      <c r="EO122" s="117"/>
      <c r="EP122" s="117"/>
      <c r="EQ122" s="117"/>
      <c r="ER122" s="117"/>
      <c r="ES122" s="117"/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17"/>
      <c r="FI122" s="117"/>
      <c r="FJ122" s="117"/>
      <c r="FK122" s="117"/>
      <c r="FL122" s="117"/>
      <c r="FM122" s="117"/>
      <c r="FN122" s="117"/>
      <c r="FO122" s="117"/>
      <c r="FP122" s="117"/>
      <c r="FQ122" s="117"/>
      <c r="FR122" s="117"/>
      <c r="FS122" s="117"/>
      <c r="FT122" s="117"/>
      <c r="FU122" s="117"/>
      <c r="FV122" s="117"/>
      <c r="FW122" s="117"/>
      <c r="FX122" s="117"/>
      <c r="FY122" s="117"/>
      <c r="FZ122" s="117"/>
      <c r="GA122" s="117"/>
      <c r="GB122" s="117"/>
      <c r="GC122" s="117"/>
      <c r="GD122" s="117"/>
      <c r="GE122" s="117"/>
      <c r="GF122" s="117"/>
      <c r="GG122" s="117"/>
      <c r="GH122" s="117"/>
      <c r="GI122" s="117"/>
      <c r="GJ122" s="117"/>
      <c r="GK122" s="117"/>
      <c r="GL122" s="117"/>
      <c r="GM122" s="117"/>
      <c r="GN122" s="117"/>
      <c r="GO122" s="117"/>
      <c r="GP122" s="117"/>
      <c r="GQ122" s="117"/>
      <c r="GR122" s="117"/>
      <c r="GS122" s="117"/>
      <c r="GT122" s="117"/>
      <c r="GU122" s="117"/>
      <c r="GV122" s="117"/>
      <c r="GW122" s="117"/>
      <c r="GX122" s="117"/>
      <c r="GY122" s="117"/>
      <c r="GZ122" s="117"/>
      <c r="HA122" s="117"/>
      <c r="HB122" s="117"/>
      <c r="HC122" s="117"/>
      <c r="HD122" s="117"/>
      <c r="HE122" s="117"/>
      <c r="HF122" s="117"/>
      <c r="HG122" s="117"/>
      <c r="HH122" s="117"/>
      <c r="HI122" s="117"/>
      <c r="HJ122" s="117"/>
      <c r="HK122" s="117"/>
      <c r="HL122" s="117"/>
      <c r="HM122" s="117"/>
      <c r="HN122" s="117"/>
      <c r="HO122" s="117"/>
      <c r="HP122" s="117"/>
      <c r="HQ122" s="117"/>
      <c r="HR122" s="117"/>
      <c r="HS122" s="117"/>
      <c r="HT122" s="117"/>
      <c r="HU122" s="117"/>
      <c r="HV122" s="117"/>
      <c r="HW122" s="117"/>
      <c r="HX122" s="117"/>
      <c r="HY122" s="117"/>
      <c r="HZ122" s="117"/>
      <c r="IA122" s="117"/>
      <c r="IB122" s="117"/>
      <c r="IC122" s="117"/>
      <c r="ID122" s="117"/>
      <c r="IE122" s="117"/>
      <c r="IF122" s="117"/>
      <c r="IG122" s="117"/>
      <c r="IH122" s="117"/>
      <c r="II122" s="117"/>
      <c r="IJ122" s="117"/>
      <c r="IK122" s="117"/>
      <c r="IL122" s="117"/>
      <c r="IM122" s="117"/>
      <c r="IN122" s="117"/>
      <c r="IO122" s="117"/>
      <c r="IP122" s="117"/>
      <c r="IQ122" s="117"/>
      <c r="IR122" s="117"/>
      <c r="IS122" s="117"/>
      <c r="IT122" s="117"/>
      <c r="IU122" s="117"/>
      <c r="IV122" s="117"/>
    </row>
    <row r="123" spans="1:256" s="102" customFormat="1" x14ac:dyDescent="0.25">
      <c r="A123" s="117"/>
      <c r="B123" s="415" t="s">
        <v>345</v>
      </c>
      <c r="C123" s="144">
        <v>145</v>
      </c>
      <c r="D123" s="144">
        <v>149.35</v>
      </c>
      <c r="E123" s="144">
        <v>153.8305</v>
      </c>
      <c r="F123" s="144">
        <v>158.445415</v>
      </c>
      <c r="G123" s="144">
        <v>163.19877744999999</v>
      </c>
      <c r="H123" s="137" t="s">
        <v>311</v>
      </c>
      <c r="I123" s="143">
        <v>0</v>
      </c>
      <c r="J123" s="143">
        <v>0</v>
      </c>
      <c r="K123" s="143">
        <v>0</v>
      </c>
      <c r="L123" s="143">
        <v>0</v>
      </c>
      <c r="M123" s="143">
        <v>0</v>
      </c>
      <c r="N123" s="143">
        <v>0</v>
      </c>
      <c r="O123" s="143">
        <v>0</v>
      </c>
      <c r="P123" s="143">
        <v>0</v>
      </c>
      <c r="Q123" s="143">
        <v>0</v>
      </c>
      <c r="R123" s="143">
        <v>0</v>
      </c>
      <c r="S123" s="143">
        <v>0</v>
      </c>
      <c r="T123" s="143">
        <v>0</v>
      </c>
      <c r="U123" s="146">
        <v>0</v>
      </c>
      <c r="V123" s="143">
        <v>465.49121158951323</v>
      </c>
      <c r="W123" s="143">
        <v>521.35015698025484</v>
      </c>
      <c r="X123" s="143">
        <v>583.91217581788544</v>
      </c>
      <c r="Y123" s="143">
        <v>653.98163691603179</v>
      </c>
      <c r="Z123" s="143">
        <v>732.45943334595574</v>
      </c>
      <c r="AA123" s="143">
        <v>820.35456534747027</v>
      </c>
      <c r="AB123" s="143">
        <v>902.39002188221752</v>
      </c>
      <c r="AC123" s="143">
        <v>992.62902407043953</v>
      </c>
      <c r="AD123" s="143">
        <v>1091.8919264774834</v>
      </c>
      <c r="AE123" s="143">
        <v>1201.0811191252319</v>
      </c>
      <c r="AF123" s="143">
        <v>1321.1892310377552</v>
      </c>
      <c r="AG123" s="143">
        <v>1453.3081541415311</v>
      </c>
      <c r="AH123" s="146">
        <v>10740.038656731769</v>
      </c>
      <c r="AI123" s="143">
        <v>2856.0993168451027</v>
      </c>
      <c r="AJ123" s="143">
        <v>3027.4652758558086</v>
      </c>
      <c r="AK123" s="143">
        <v>3209.1131924071574</v>
      </c>
      <c r="AL123" s="143">
        <v>3401.659983951587</v>
      </c>
      <c r="AM123" s="143">
        <v>3605.7595829886832</v>
      </c>
      <c r="AN123" s="143">
        <v>3822.1051579680029</v>
      </c>
      <c r="AO123" s="143">
        <v>4051.4314674460843</v>
      </c>
      <c r="AP123" s="143">
        <v>4294.5173554928488</v>
      </c>
      <c r="AQ123" s="143">
        <v>4552.1883968224211</v>
      </c>
      <c r="AR123" s="143">
        <v>4825.319700631766</v>
      </c>
      <c r="AS123" s="143">
        <v>5114.8388826696719</v>
      </c>
      <c r="AT123" s="143">
        <v>5421.7292156298518</v>
      </c>
      <c r="AU123" s="146">
        <v>48182.227528708987</v>
      </c>
      <c r="AV123" s="143">
        <v>6906.0179505621181</v>
      </c>
      <c r="AW123" s="143">
        <v>7320.3790275958445</v>
      </c>
      <c r="AX123" s="143">
        <v>7759.6017692515961</v>
      </c>
      <c r="AY123" s="143">
        <v>8225.1778754066927</v>
      </c>
      <c r="AZ123" s="143">
        <v>8718.6885479310949</v>
      </c>
      <c r="BA123" s="143">
        <v>9241.8098608069595</v>
      </c>
      <c r="BB123" s="143">
        <v>9796.3184524553781</v>
      </c>
      <c r="BC123" s="143">
        <v>10384.097559602704</v>
      </c>
      <c r="BD123" s="143">
        <v>11007.143413178866</v>
      </c>
      <c r="BE123" s="143">
        <v>11667.572017969596</v>
      </c>
      <c r="BF123" s="143">
        <v>12367.626339047778</v>
      </c>
      <c r="BG123" s="143">
        <v>13109.683919390643</v>
      </c>
      <c r="BH123" s="146">
        <v>116504.11673319928</v>
      </c>
      <c r="BI123" s="143">
        <v>16357.889032217947</v>
      </c>
      <c r="BJ123" s="143">
        <v>17339.362374151024</v>
      </c>
      <c r="BK123" s="143">
        <v>18379.724116600086</v>
      </c>
      <c r="BL123" s="143">
        <v>19482.507563596093</v>
      </c>
      <c r="BM123" s="143">
        <v>20651.458017411864</v>
      </c>
      <c r="BN123" s="143">
        <v>21890.545498456573</v>
      </c>
      <c r="BO123" s="143">
        <v>23203.978228363972</v>
      </c>
      <c r="BP123" s="143">
        <v>24596.216922065811</v>
      </c>
      <c r="BQ123" s="143">
        <v>26071.989937389761</v>
      </c>
      <c r="BR123" s="143">
        <v>27636.309333633144</v>
      </c>
      <c r="BS123" s="143">
        <v>29294.487893651134</v>
      </c>
      <c r="BT123" s="143">
        <v>31052.157167270208</v>
      </c>
      <c r="BU123" s="146">
        <v>275956.62608480762</v>
      </c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17"/>
      <c r="FM123" s="117"/>
      <c r="FN123" s="117"/>
      <c r="FO123" s="117"/>
      <c r="FP123" s="117"/>
      <c r="FQ123" s="117"/>
      <c r="FR123" s="117"/>
      <c r="FS123" s="117"/>
      <c r="FT123" s="117"/>
      <c r="FU123" s="117"/>
      <c r="FV123" s="117"/>
      <c r="FW123" s="117"/>
      <c r="FX123" s="117"/>
      <c r="FY123" s="117"/>
      <c r="FZ123" s="117"/>
      <c r="GA123" s="117"/>
      <c r="GB123" s="117"/>
      <c r="GC123" s="117"/>
      <c r="GD123" s="117"/>
      <c r="GE123" s="117"/>
      <c r="GF123" s="117"/>
      <c r="GG123" s="117"/>
      <c r="GH123" s="117"/>
      <c r="GI123" s="117"/>
      <c r="GJ123" s="117"/>
      <c r="GK123" s="117"/>
      <c r="GL123" s="117"/>
      <c r="GM123" s="117"/>
      <c r="GN123" s="117"/>
      <c r="GO123" s="117"/>
      <c r="GP123" s="117"/>
      <c r="GQ123" s="117"/>
      <c r="GR123" s="117"/>
      <c r="GS123" s="117"/>
      <c r="GT123" s="117"/>
      <c r="GU123" s="117"/>
      <c r="GV123" s="117"/>
      <c r="GW123" s="117"/>
      <c r="GX123" s="117"/>
      <c r="GY123" s="117"/>
      <c r="GZ123" s="117"/>
      <c r="HA123" s="117"/>
      <c r="HB123" s="117"/>
      <c r="HC123" s="117"/>
      <c r="HD123" s="117"/>
      <c r="HE123" s="117"/>
      <c r="HF123" s="117"/>
      <c r="HG123" s="117"/>
      <c r="HH123" s="117"/>
      <c r="HI123" s="117"/>
      <c r="HJ123" s="117"/>
      <c r="HK123" s="117"/>
      <c r="HL123" s="117"/>
      <c r="HM123" s="117"/>
      <c r="HN123" s="117"/>
      <c r="HO123" s="117"/>
      <c r="HP123" s="117"/>
      <c r="HQ123" s="117"/>
      <c r="HR123" s="117"/>
      <c r="HS123" s="117"/>
      <c r="HT123" s="117"/>
      <c r="HU123" s="117"/>
      <c r="HV123" s="117"/>
      <c r="HW123" s="117"/>
      <c r="HX123" s="117"/>
      <c r="HY123" s="117"/>
      <c r="HZ123" s="117"/>
      <c r="IA123" s="117"/>
      <c r="IB123" s="117"/>
      <c r="IC123" s="117"/>
      <c r="ID123" s="117"/>
      <c r="IE123" s="117"/>
      <c r="IF123" s="117"/>
      <c r="IG123" s="117"/>
      <c r="IH123" s="117"/>
      <c r="II123" s="117"/>
      <c r="IJ123" s="117"/>
      <c r="IK123" s="117"/>
      <c r="IL123" s="117"/>
      <c r="IM123" s="117"/>
      <c r="IN123" s="117"/>
      <c r="IO123" s="117"/>
      <c r="IP123" s="117"/>
      <c r="IQ123" s="117"/>
      <c r="IR123" s="117"/>
      <c r="IS123" s="117"/>
      <c r="IT123" s="117"/>
      <c r="IU123" s="117"/>
      <c r="IV123" s="117"/>
    </row>
    <row r="124" spans="1:256" s="102" customFormat="1" x14ac:dyDescent="0.25">
      <c r="A124" s="117"/>
      <c r="B124" s="415" t="s">
        <v>346</v>
      </c>
      <c r="C124" s="144">
        <v>77.5</v>
      </c>
      <c r="D124" s="144">
        <v>79.825000000000003</v>
      </c>
      <c r="E124" s="144">
        <v>82.219750000000005</v>
      </c>
      <c r="F124" s="144">
        <v>84.686342500000009</v>
      </c>
      <c r="G124" s="144">
        <v>87.226932775000009</v>
      </c>
      <c r="H124" s="137" t="s">
        <v>311</v>
      </c>
      <c r="I124" s="143">
        <v>0</v>
      </c>
      <c r="J124" s="143">
        <v>0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3">
        <v>0</v>
      </c>
      <c r="Q124" s="143">
        <v>0</v>
      </c>
      <c r="R124" s="143">
        <v>0</v>
      </c>
      <c r="S124" s="143">
        <v>0</v>
      </c>
      <c r="T124" s="143">
        <v>0</v>
      </c>
      <c r="U124" s="146">
        <v>0</v>
      </c>
      <c r="V124" s="143">
        <v>404.29516868658152</v>
      </c>
      <c r="W124" s="143">
        <v>452.81058892897141</v>
      </c>
      <c r="X124" s="143">
        <v>507.14785960044799</v>
      </c>
      <c r="Y124" s="143">
        <v>568.00560275250177</v>
      </c>
      <c r="Z124" s="143">
        <v>636.16627508280203</v>
      </c>
      <c r="AA124" s="143">
        <v>712.5062280927383</v>
      </c>
      <c r="AB124" s="143">
        <v>783.75685090201216</v>
      </c>
      <c r="AC124" s="143">
        <v>862.13253599221366</v>
      </c>
      <c r="AD124" s="143">
        <v>948.34578959143516</v>
      </c>
      <c r="AE124" s="143">
        <v>1043.1803685505786</v>
      </c>
      <c r="AF124" s="143">
        <v>1147.4984054056365</v>
      </c>
      <c r="AG124" s="143">
        <v>1262.2482459462005</v>
      </c>
      <c r="AH124" s="146">
        <v>9328.0939195321189</v>
      </c>
      <c r="AI124" s="143">
        <v>2289.8037626430564</v>
      </c>
      <c r="AJ124" s="143">
        <v>2427.1919884016397</v>
      </c>
      <c r="AK124" s="143">
        <v>2572.8235077057384</v>
      </c>
      <c r="AL124" s="143">
        <v>2727.192918168083</v>
      </c>
      <c r="AM124" s="143">
        <v>2890.8244932581683</v>
      </c>
      <c r="AN124" s="143">
        <v>3064.2739628536578</v>
      </c>
      <c r="AO124" s="143">
        <v>3248.1304006248779</v>
      </c>
      <c r="AP124" s="143">
        <v>3443.0182246623708</v>
      </c>
      <c r="AQ124" s="143">
        <v>3649.5993181421131</v>
      </c>
      <c r="AR124" s="143">
        <v>3868.5752772306405</v>
      </c>
      <c r="AS124" s="143">
        <v>4100.6897938644779</v>
      </c>
      <c r="AT124" s="143">
        <v>4346.7311814963468</v>
      </c>
      <c r="AU124" s="146">
        <v>38628.854829051175</v>
      </c>
      <c r="AV124" s="143">
        <v>5536.7212879506642</v>
      </c>
      <c r="AW124" s="143">
        <v>5868.9245652277032</v>
      </c>
      <c r="AX124" s="143">
        <v>6221.0600391413664</v>
      </c>
      <c r="AY124" s="143">
        <v>6594.3236414898483</v>
      </c>
      <c r="AZ124" s="143">
        <v>6989.9830599792413</v>
      </c>
      <c r="BA124" s="143">
        <v>7409.3820435779944</v>
      </c>
      <c r="BB124" s="143">
        <v>7853.9449661926756</v>
      </c>
      <c r="BC124" s="143">
        <v>8325.1816641642363</v>
      </c>
      <c r="BD124" s="143">
        <v>8824.6925640140926</v>
      </c>
      <c r="BE124" s="143">
        <v>9354.1741178549382</v>
      </c>
      <c r="BF124" s="143">
        <v>9915.4245649262357</v>
      </c>
      <c r="BG124" s="143">
        <v>10510.350038821809</v>
      </c>
      <c r="BH124" s="146">
        <v>93404.162553340793</v>
      </c>
      <c r="BI124" s="143">
        <v>13114.514482726459</v>
      </c>
      <c r="BJ124" s="143">
        <v>13901.385351690049</v>
      </c>
      <c r="BK124" s="143">
        <v>14735.46847279145</v>
      </c>
      <c r="BL124" s="143">
        <v>15619.596581158939</v>
      </c>
      <c r="BM124" s="143">
        <v>16556.772376028475</v>
      </c>
      <c r="BN124" s="143">
        <v>17550.178718590189</v>
      </c>
      <c r="BO124" s="143">
        <v>18603.189441705603</v>
      </c>
      <c r="BP124" s="143">
        <v>19719.380808207938</v>
      </c>
      <c r="BQ124" s="143">
        <v>20902.543656700414</v>
      </c>
      <c r="BR124" s="143">
        <v>22156.696276102441</v>
      </c>
      <c r="BS124" s="143">
        <v>23486.098052668585</v>
      </c>
      <c r="BT124" s="143">
        <v>24895.263935828705</v>
      </c>
      <c r="BU124" s="146">
        <v>221241.08815419924</v>
      </c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7"/>
      <c r="GQ124" s="117"/>
      <c r="GR124" s="117"/>
      <c r="GS124" s="117"/>
      <c r="GT124" s="117"/>
      <c r="GU124" s="117"/>
      <c r="GV124" s="117"/>
      <c r="GW124" s="117"/>
      <c r="GX124" s="117"/>
      <c r="GY124" s="117"/>
      <c r="GZ124" s="117"/>
      <c r="HA124" s="117"/>
      <c r="HB124" s="117"/>
      <c r="HC124" s="117"/>
      <c r="HD124" s="117"/>
      <c r="HE124" s="117"/>
      <c r="HF124" s="117"/>
      <c r="HG124" s="117"/>
      <c r="HH124" s="117"/>
      <c r="HI124" s="117"/>
      <c r="HJ124" s="117"/>
      <c r="HK124" s="117"/>
      <c r="HL124" s="117"/>
      <c r="HM124" s="117"/>
      <c r="HN124" s="117"/>
      <c r="HO124" s="117"/>
      <c r="HP124" s="117"/>
      <c r="HQ124" s="117"/>
      <c r="HR124" s="117"/>
      <c r="HS124" s="117"/>
      <c r="HT124" s="117"/>
      <c r="HU124" s="117"/>
      <c r="HV124" s="117"/>
      <c r="HW124" s="117"/>
      <c r="HX124" s="117"/>
      <c r="HY124" s="117"/>
      <c r="HZ124" s="117"/>
      <c r="IA124" s="117"/>
      <c r="IB124" s="117"/>
      <c r="IC124" s="117"/>
      <c r="ID124" s="117"/>
      <c r="IE124" s="117"/>
      <c r="IF124" s="117"/>
      <c r="IG124" s="117"/>
      <c r="IH124" s="117"/>
      <c r="II124" s="117"/>
      <c r="IJ124" s="117"/>
      <c r="IK124" s="117"/>
      <c r="IL124" s="117"/>
      <c r="IM124" s="117"/>
      <c r="IN124" s="117"/>
      <c r="IO124" s="117"/>
      <c r="IP124" s="117"/>
      <c r="IQ124" s="117"/>
      <c r="IR124" s="117"/>
      <c r="IS124" s="117"/>
      <c r="IT124" s="117"/>
      <c r="IU124" s="117"/>
      <c r="IV124" s="117"/>
    </row>
    <row r="125" spans="1:256" s="102" customFormat="1" x14ac:dyDescent="0.25">
      <c r="A125" s="117"/>
      <c r="B125" s="415" t="s">
        <v>344</v>
      </c>
      <c r="C125" s="144">
        <v>270</v>
      </c>
      <c r="D125" s="144">
        <v>278.10000000000002</v>
      </c>
      <c r="E125" s="144">
        <v>286.44300000000004</v>
      </c>
      <c r="F125" s="144">
        <v>295.03629000000006</v>
      </c>
      <c r="G125" s="144">
        <v>303.88737870000006</v>
      </c>
      <c r="H125" s="137" t="s">
        <v>311</v>
      </c>
      <c r="I125" s="143">
        <v>0</v>
      </c>
      <c r="J125" s="143">
        <v>0</v>
      </c>
      <c r="K125" s="143">
        <v>0</v>
      </c>
      <c r="L125" s="143">
        <v>0</v>
      </c>
      <c r="M125" s="143">
        <v>0</v>
      </c>
      <c r="N125" s="143">
        <v>0</v>
      </c>
      <c r="O125" s="143">
        <v>0</v>
      </c>
      <c r="P125" s="143">
        <v>0</v>
      </c>
      <c r="Q125" s="143">
        <v>0</v>
      </c>
      <c r="R125" s="143">
        <v>0</v>
      </c>
      <c r="S125" s="143">
        <v>0</v>
      </c>
      <c r="T125" s="143">
        <v>0</v>
      </c>
      <c r="U125" s="146">
        <v>0</v>
      </c>
      <c r="V125" s="143">
        <v>433.38836941092615</v>
      </c>
      <c r="W125" s="143">
        <v>485.39497374023733</v>
      </c>
      <c r="X125" s="143">
        <v>543.64237058906588</v>
      </c>
      <c r="Y125" s="143">
        <v>608.87945505975381</v>
      </c>
      <c r="Z125" s="143">
        <v>681.94498966692436</v>
      </c>
      <c r="AA125" s="143">
        <v>763.77838842695519</v>
      </c>
      <c r="AB125" s="143">
        <v>840.15622726965091</v>
      </c>
      <c r="AC125" s="143">
        <v>924.17184999661617</v>
      </c>
      <c r="AD125" s="143">
        <v>1016.5890349962777</v>
      </c>
      <c r="AE125" s="143">
        <v>1118.2479384959058</v>
      </c>
      <c r="AF125" s="143">
        <v>1230.0727323454964</v>
      </c>
      <c r="AG125" s="143">
        <v>1353.0800055800464</v>
      </c>
      <c r="AH125" s="146">
        <v>9999.3463355778567</v>
      </c>
      <c r="AI125" s="143">
        <v>2215.9391251384423</v>
      </c>
      <c r="AJ125" s="143">
        <v>2348.8954726467487</v>
      </c>
      <c r="AK125" s="143">
        <v>2489.8292010055534</v>
      </c>
      <c r="AL125" s="143">
        <v>2639.2189530658866</v>
      </c>
      <c r="AM125" s="143">
        <v>2797.572090249841</v>
      </c>
      <c r="AN125" s="143">
        <v>2965.4264156648305</v>
      </c>
      <c r="AO125" s="143">
        <v>3143.3520006047215</v>
      </c>
      <c r="AP125" s="143">
        <v>3331.9531206410047</v>
      </c>
      <c r="AQ125" s="143">
        <v>3531.8703078794651</v>
      </c>
      <c r="AR125" s="143">
        <v>3743.7825263522332</v>
      </c>
      <c r="AS125" s="143">
        <v>3968.4094779333664</v>
      </c>
      <c r="AT125" s="143">
        <v>4206.514046609369</v>
      </c>
      <c r="AU125" s="146">
        <v>37382.762737791461</v>
      </c>
      <c r="AV125" s="143">
        <v>5358.1173754361271</v>
      </c>
      <c r="AW125" s="143">
        <v>5679.6044179622959</v>
      </c>
      <c r="AX125" s="143">
        <v>6020.3806830400335</v>
      </c>
      <c r="AY125" s="143">
        <v>6381.6035240224364</v>
      </c>
      <c r="AZ125" s="143">
        <v>6764.4997354637835</v>
      </c>
      <c r="BA125" s="143">
        <v>7170.3697195916093</v>
      </c>
      <c r="BB125" s="143">
        <v>7600.5919027671071</v>
      </c>
      <c r="BC125" s="143">
        <v>8056.6274169331346</v>
      </c>
      <c r="BD125" s="143">
        <v>8540.0250619491235</v>
      </c>
      <c r="BE125" s="143">
        <v>9052.42656566607</v>
      </c>
      <c r="BF125" s="143">
        <v>9595.5721596060357</v>
      </c>
      <c r="BG125" s="143">
        <v>10171.3064891824</v>
      </c>
      <c r="BH125" s="146">
        <v>90391.125051620154</v>
      </c>
      <c r="BI125" s="143">
        <v>12691.465628444963</v>
      </c>
      <c r="BJ125" s="143">
        <v>13452.953566151662</v>
      </c>
      <c r="BK125" s="143">
        <v>14260.130780120762</v>
      </c>
      <c r="BL125" s="143">
        <v>15115.738626928009</v>
      </c>
      <c r="BM125" s="143">
        <v>16022.682944543692</v>
      </c>
      <c r="BN125" s="143">
        <v>16984.043921216315</v>
      </c>
      <c r="BO125" s="143">
        <v>18003.086556489296</v>
      </c>
      <c r="BP125" s="143">
        <v>19083.271749878651</v>
      </c>
      <c r="BQ125" s="143">
        <v>20228.268054871372</v>
      </c>
      <c r="BR125" s="143">
        <v>21441.964138163654</v>
      </c>
      <c r="BS125" s="143">
        <v>22728.481986453477</v>
      </c>
      <c r="BT125" s="143">
        <v>24092.190905640688</v>
      </c>
      <c r="BU125" s="146">
        <v>214104.27885890254</v>
      </c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7"/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7"/>
      <c r="FL125" s="117"/>
      <c r="FM125" s="117"/>
      <c r="FN125" s="117"/>
      <c r="FO125" s="117"/>
      <c r="FP125" s="117"/>
      <c r="FQ125" s="117"/>
      <c r="FR125" s="117"/>
      <c r="FS125" s="117"/>
      <c r="FT125" s="117"/>
      <c r="FU125" s="117"/>
      <c r="FV125" s="117"/>
      <c r="FW125" s="117"/>
      <c r="FX125" s="117"/>
      <c r="FY125" s="117"/>
      <c r="FZ125" s="117"/>
      <c r="GA125" s="117"/>
      <c r="GB125" s="117"/>
      <c r="GC125" s="117"/>
      <c r="GD125" s="117"/>
      <c r="GE125" s="117"/>
      <c r="GF125" s="117"/>
      <c r="GG125" s="117"/>
      <c r="GH125" s="117"/>
      <c r="GI125" s="117"/>
      <c r="GJ125" s="117"/>
      <c r="GK125" s="117"/>
      <c r="GL125" s="117"/>
      <c r="GM125" s="117"/>
      <c r="GN125" s="117"/>
      <c r="GO125" s="117"/>
      <c r="GP125" s="117"/>
      <c r="GQ125" s="117"/>
      <c r="GR125" s="117"/>
      <c r="GS125" s="117"/>
      <c r="GT125" s="117"/>
      <c r="GU125" s="117"/>
      <c r="GV125" s="117"/>
      <c r="GW125" s="117"/>
      <c r="GX125" s="117"/>
      <c r="GY125" s="117"/>
      <c r="GZ125" s="117"/>
      <c r="HA125" s="117"/>
      <c r="HB125" s="117"/>
      <c r="HC125" s="117"/>
      <c r="HD125" s="117"/>
      <c r="HE125" s="117"/>
      <c r="HF125" s="117"/>
      <c r="HG125" s="117"/>
      <c r="HH125" s="117"/>
      <c r="HI125" s="117"/>
      <c r="HJ125" s="117"/>
      <c r="HK125" s="117"/>
      <c r="HL125" s="117"/>
      <c r="HM125" s="117"/>
      <c r="HN125" s="117"/>
      <c r="HO125" s="117"/>
      <c r="HP125" s="117"/>
      <c r="HQ125" s="117"/>
      <c r="HR125" s="117"/>
      <c r="HS125" s="117"/>
      <c r="HT125" s="117"/>
      <c r="HU125" s="117"/>
      <c r="HV125" s="117"/>
      <c r="HW125" s="117"/>
      <c r="HX125" s="117"/>
      <c r="HY125" s="117"/>
      <c r="HZ125" s="117"/>
      <c r="IA125" s="117"/>
      <c r="IB125" s="117"/>
      <c r="IC125" s="117"/>
      <c r="ID125" s="117"/>
      <c r="IE125" s="117"/>
      <c r="IF125" s="117"/>
      <c r="IG125" s="117"/>
      <c r="IH125" s="117"/>
      <c r="II125" s="117"/>
      <c r="IJ125" s="117"/>
      <c r="IK125" s="117"/>
      <c r="IL125" s="117"/>
      <c r="IM125" s="117"/>
      <c r="IN125" s="117"/>
      <c r="IO125" s="117"/>
      <c r="IP125" s="117"/>
      <c r="IQ125" s="117"/>
      <c r="IR125" s="117"/>
      <c r="IS125" s="117"/>
      <c r="IT125" s="117"/>
      <c r="IU125" s="117"/>
      <c r="IV125" s="117"/>
    </row>
    <row r="126" spans="1:256" s="102" customFormat="1" x14ac:dyDescent="0.25">
      <c r="A126" s="117"/>
      <c r="B126" s="415" t="s">
        <v>345</v>
      </c>
      <c r="C126" s="144">
        <v>150</v>
      </c>
      <c r="D126" s="144">
        <v>154.5</v>
      </c>
      <c r="E126" s="144">
        <v>159.13499999999999</v>
      </c>
      <c r="F126" s="144">
        <v>163.90905000000001</v>
      </c>
      <c r="G126" s="144">
        <v>168.82632150000001</v>
      </c>
      <c r="H126" s="137" t="s">
        <v>311</v>
      </c>
      <c r="I126" s="143">
        <v>0</v>
      </c>
      <c r="J126" s="143">
        <v>0</v>
      </c>
      <c r="K126" s="143">
        <v>0</v>
      </c>
      <c r="L126" s="143">
        <v>0</v>
      </c>
      <c r="M126" s="143">
        <v>0</v>
      </c>
      <c r="N126" s="143">
        <v>0</v>
      </c>
      <c r="O126" s="143">
        <v>0</v>
      </c>
      <c r="P126" s="143">
        <v>0</v>
      </c>
      <c r="Q126" s="143">
        <v>0</v>
      </c>
      <c r="R126" s="143">
        <v>0</v>
      </c>
      <c r="S126" s="143">
        <v>0</v>
      </c>
      <c r="T126" s="143">
        <v>0</v>
      </c>
      <c r="U126" s="146">
        <v>0</v>
      </c>
      <c r="V126" s="143">
        <v>481.5426326788068</v>
      </c>
      <c r="W126" s="143">
        <v>539.3277486002637</v>
      </c>
      <c r="X126" s="143">
        <v>604.04707843229528</v>
      </c>
      <c r="Y126" s="143">
        <v>676.53272784417084</v>
      </c>
      <c r="Z126" s="143">
        <v>757.7166551854715</v>
      </c>
      <c r="AA126" s="143">
        <v>848.64265380772792</v>
      </c>
      <c r="AB126" s="143">
        <v>933.50691918850089</v>
      </c>
      <c r="AC126" s="143">
        <v>1026.8576111073512</v>
      </c>
      <c r="AD126" s="143">
        <v>1129.5433722180865</v>
      </c>
      <c r="AE126" s="143">
        <v>1242.4977094398953</v>
      </c>
      <c r="AF126" s="143">
        <v>1366.7474803838847</v>
      </c>
      <c r="AG126" s="143">
        <v>1503.4222284222735</v>
      </c>
      <c r="AH126" s="146">
        <v>11110.384817308728</v>
      </c>
      <c r="AI126" s="143">
        <v>2462.1545834871577</v>
      </c>
      <c r="AJ126" s="143">
        <v>2609.8838584963869</v>
      </c>
      <c r="AK126" s="143">
        <v>2766.4768900061699</v>
      </c>
      <c r="AL126" s="143">
        <v>2932.4655034065404</v>
      </c>
      <c r="AM126" s="143">
        <v>3108.4134336109337</v>
      </c>
      <c r="AN126" s="143">
        <v>3294.9182396275887</v>
      </c>
      <c r="AO126" s="143">
        <v>3492.6133340052452</v>
      </c>
      <c r="AP126" s="143">
        <v>3702.1701340455602</v>
      </c>
      <c r="AQ126" s="143">
        <v>3924.3003420882937</v>
      </c>
      <c r="AR126" s="143">
        <v>4159.758362613592</v>
      </c>
      <c r="AS126" s="143">
        <v>4409.3438643704067</v>
      </c>
      <c r="AT126" s="143">
        <v>4673.9044962326307</v>
      </c>
      <c r="AU126" s="146">
        <v>41536.403041990503</v>
      </c>
      <c r="AV126" s="143">
        <v>5953.463750484585</v>
      </c>
      <c r="AW126" s="143">
        <v>6310.6715755136611</v>
      </c>
      <c r="AX126" s="143">
        <v>6689.3118700444811</v>
      </c>
      <c r="AY126" s="143">
        <v>7090.6705822471504</v>
      </c>
      <c r="AZ126" s="143">
        <v>7516.1108171819806</v>
      </c>
      <c r="BA126" s="143">
        <v>7967.0774662128979</v>
      </c>
      <c r="BB126" s="143">
        <v>8445.1021141856727</v>
      </c>
      <c r="BC126" s="143">
        <v>8951.8082410368152</v>
      </c>
      <c r="BD126" s="143">
        <v>9488.9167354990241</v>
      </c>
      <c r="BE126" s="143">
        <v>10058.251739628966</v>
      </c>
      <c r="BF126" s="143">
        <v>10661.746844006706</v>
      </c>
      <c r="BG126" s="143">
        <v>11301.451654647108</v>
      </c>
      <c r="BH126" s="146">
        <v>100434.58339068905</v>
      </c>
      <c r="BI126" s="143">
        <v>14101.628476049958</v>
      </c>
      <c r="BJ126" s="143">
        <v>14947.726184612955</v>
      </c>
      <c r="BK126" s="143">
        <v>15844.589755689733</v>
      </c>
      <c r="BL126" s="143">
        <v>16795.265141031119</v>
      </c>
      <c r="BM126" s="143">
        <v>17802.981049492988</v>
      </c>
      <c r="BN126" s="143">
        <v>18871.159912462568</v>
      </c>
      <c r="BO126" s="143">
        <v>20003.429507210323</v>
      </c>
      <c r="BP126" s="143">
        <v>21203.635277642945</v>
      </c>
      <c r="BQ126" s="143">
        <v>22475.853394301521</v>
      </c>
      <c r="BR126" s="143">
        <v>23824.404597959612</v>
      </c>
      <c r="BS126" s="143">
        <v>25253.868873837189</v>
      </c>
      <c r="BT126" s="143">
        <v>26769.101006267425</v>
      </c>
      <c r="BU126" s="146">
        <v>237893.64317655834</v>
      </c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7"/>
      <c r="EU126" s="117"/>
      <c r="EV126" s="117"/>
      <c r="EW126" s="117"/>
      <c r="EX126" s="117"/>
      <c r="EY126" s="117"/>
      <c r="EZ126" s="117"/>
      <c r="FA126" s="117"/>
      <c r="FB126" s="117"/>
      <c r="FC126" s="117"/>
      <c r="FD126" s="117"/>
      <c r="FE126" s="117"/>
      <c r="FF126" s="117"/>
      <c r="FG126" s="117"/>
      <c r="FH126" s="117"/>
      <c r="FI126" s="117"/>
      <c r="FJ126" s="117"/>
      <c r="FK126" s="117"/>
      <c r="FL126" s="117"/>
      <c r="FM126" s="117"/>
      <c r="FN126" s="117"/>
      <c r="FO126" s="117"/>
      <c r="FP126" s="117"/>
      <c r="FQ126" s="117"/>
      <c r="FR126" s="117"/>
      <c r="FS126" s="117"/>
      <c r="FT126" s="117"/>
      <c r="FU126" s="117"/>
      <c r="FV126" s="117"/>
      <c r="FW126" s="117"/>
      <c r="FX126" s="117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17"/>
      <c r="GL126" s="117"/>
      <c r="GM126" s="117"/>
      <c r="GN126" s="117"/>
      <c r="GO126" s="117"/>
      <c r="GP126" s="117"/>
      <c r="GQ126" s="117"/>
      <c r="GR126" s="117"/>
      <c r="GS126" s="117"/>
      <c r="GT126" s="117"/>
      <c r="GU126" s="117"/>
      <c r="GV126" s="117"/>
      <c r="GW126" s="117"/>
      <c r="GX126" s="117"/>
      <c r="GY126" s="117"/>
      <c r="GZ126" s="117"/>
      <c r="HA126" s="117"/>
      <c r="HB126" s="117"/>
      <c r="HC126" s="117"/>
      <c r="HD126" s="117"/>
      <c r="HE126" s="117"/>
      <c r="HF126" s="117"/>
      <c r="HG126" s="117"/>
      <c r="HH126" s="117"/>
      <c r="HI126" s="117"/>
      <c r="HJ126" s="117"/>
      <c r="HK126" s="117"/>
      <c r="HL126" s="117"/>
      <c r="HM126" s="117"/>
      <c r="HN126" s="117"/>
      <c r="HO126" s="117"/>
      <c r="HP126" s="117"/>
      <c r="HQ126" s="117"/>
      <c r="HR126" s="117"/>
      <c r="HS126" s="117"/>
      <c r="HT126" s="117"/>
      <c r="HU126" s="117"/>
      <c r="HV126" s="117"/>
      <c r="HW126" s="117"/>
      <c r="HX126" s="117"/>
      <c r="HY126" s="117"/>
      <c r="HZ126" s="117"/>
      <c r="IA126" s="117"/>
      <c r="IB126" s="117"/>
      <c r="IC126" s="117"/>
      <c r="ID126" s="117"/>
      <c r="IE126" s="117"/>
      <c r="IF126" s="117"/>
      <c r="IG126" s="117"/>
      <c r="IH126" s="117"/>
      <c r="II126" s="117"/>
      <c r="IJ126" s="117"/>
      <c r="IK126" s="117"/>
      <c r="IL126" s="117"/>
      <c r="IM126" s="117"/>
      <c r="IN126" s="117"/>
      <c r="IO126" s="117"/>
      <c r="IP126" s="117"/>
      <c r="IQ126" s="117"/>
      <c r="IR126" s="117"/>
      <c r="IS126" s="117"/>
      <c r="IT126" s="117"/>
      <c r="IU126" s="117"/>
      <c r="IV126" s="117"/>
    </row>
    <row r="127" spans="1:256" s="102" customFormat="1" x14ac:dyDescent="0.25">
      <c r="A127" s="117"/>
      <c r="B127" s="415" t="s">
        <v>346</v>
      </c>
      <c r="C127" s="144">
        <v>80</v>
      </c>
      <c r="D127" s="144">
        <v>82.4</v>
      </c>
      <c r="E127" s="144">
        <v>84.872000000000014</v>
      </c>
      <c r="F127" s="144">
        <v>87.418160000000015</v>
      </c>
      <c r="G127" s="144">
        <v>90.040704800000015</v>
      </c>
      <c r="H127" s="137" t="s">
        <v>311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3">
        <v>0</v>
      </c>
      <c r="Q127" s="143">
        <v>0</v>
      </c>
      <c r="R127" s="143">
        <v>0</v>
      </c>
      <c r="S127" s="143">
        <v>0</v>
      </c>
      <c r="T127" s="143">
        <v>0</v>
      </c>
      <c r="U127" s="146">
        <v>0</v>
      </c>
      <c r="V127" s="143">
        <v>417.33694832163258</v>
      </c>
      <c r="W127" s="143">
        <v>467.41738212022858</v>
      </c>
      <c r="X127" s="143">
        <v>523.50746797465604</v>
      </c>
      <c r="Y127" s="143">
        <v>586.32836413161476</v>
      </c>
      <c r="Z127" s="143">
        <v>656.68776782740861</v>
      </c>
      <c r="AA127" s="143">
        <v>735.49029996669765</v>
      </c>
      <c r="AB127" s="143">
        <v>809.03932996336744</v>
      </c>
      <c r="AC127" s="143">
        <v>889.94326295970438</v>
      </c>
      <c r="AD127" s="143">
        <v>978.93758925567499</v>
      </c>
      <c r="AE127" s="143">
        <v>1076.8313481812424</v>
      </c>
      <c r="AF127" s="143">
        <v>1184.5144829993669</v>
      </c>
      <c r="AG127" s="143">
        <v>1302.9659312993037</v>
      </c>
      <c r="AH127" s="146">
        <v>9629.0001750008978</v>
      </c>
      <c r="AI127" s="143">
        <v>2232.3534890283568</v>
      </c>
      <c r="AJ127" s="143">
        <v>2366.2946983700581</v>
      </c>
      <c r="AK127" s="143">
        <v>2508.2723802722617</v>
      </c>
      <c r="AL127" s="143">
        <v>2658.7687230885972</v>
      </c>
      <c r="AM127" s="143">
        <v>2818.2948464739138</v>
      </c>
      <c r="AN127" s="143">
        <v>2987.392537262348</v>
      </c>
      <c r="AO127" s="143">
        <v>3166.6360894980899</v>
      </c>
      <c r="AP127" s="143">
        <v>3356.6342548679754</v>
      </c>
      <c r="AQ127" s="143">
        <v>3558.0323101600543</v>
      </c>
      <c r="AR127" s="143">
        <v>3771.5142487696571</v>
      </c>
      <c r="AS127" s="143">
        <v>3997.8051036958364</v>
      </c>
      <c r="AT127" s="143">
        <v>4237.6734099175865</v>
      </c>
      <c r="AU127" s="146">
        <v>37659.67209140474</v>
      </c>
      <c r="AV127" s="143">
        <v>5397.8071337726915</v>
      </c>
      <c r="AW127" s="143">
        <v>5721.675561799052</v>
      </c>
      <c r="AX127" s="143">
        <v>6064.976095506996</v>
      </c>
      <c r="AY127" s="143">
        <v>6428.8746612374161</v>
      </c>
      <c r="AZ127" s="143">
        <v>6814.607140911663</v>
      </c>
      <c r="BA127" s="143">
        <v>7223.4835693663626</v>
      </c>
      <c r="BB127" s="143">
        <v>7656.8925835283444</v>
      </c>
      <c r="BC127" s="143">
        <v>8116.306138540047</v>
      </c>
      <c r="BD127" s="143">
        <v>8603.2845068524493</v>
      </c>
      <c r="BE127" s="143">
        <v>9119.4815772635957</v>
      </c>
      <c r="BF127" s="143">
        <v>9666.6504718994147</v>
      </c>
      <c r="BG127" s="143">
        <v>10246.64950021338</v>
      </c>
      <c r="BH127" s="146">
        <v>91060.688940891399</v>
      </c>
      <c r="BI127" s="143">
        <v>12785.476484951962</v>
      </c>
      <c r="BJ127" s="143">
        <v>13552.605074049083</v>
      </c>
      <c r="BK127" s="143">
        <v>14365.761378492025</v>
      </c>
      <c r="BL127" s="143">
        <v>15227.707061201549</v>
      </c>
      <c r="BM127" s="143">
        <v>16141.369484873643</v>
      </c>
      <c r="BN127" s="143">
        <v>17109.851653966067</v>
      </c>
      <c r="BO127" s="143">
        <v>18136.442753204032</v>
      </c>
      <c r="BP127" s="143">
        <v>19224.629318396273</v>
      </c>
      <c r="BQ127" s="143">
        <v>20378.107077500048</v>
      </c>
      <c r="BR127" s="143">
        <v>21600.793502150053</v>
      </c>
      <c r="BS127" s="143">
        <v>22896.841112279057</v>
      </c>
      <c r="BT127" s="143">
        <v>24270.651579015801</v>
      </c>
      <c r="BU127" s="146">
        <v>215690.23648007956</v>
      </c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/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7"/>
      <c r="FK127" s="117"/>
      <c r="FL127" s="117"/>
      <c r="FM127" s="117"/>
      <c r="FN127" s="117"/>
      <c r="FO127" s="117"/>
      <c r="FP127" s="117"/>
      <c r="FQ127" s="117"/>
      <c r="FR127" s="117"/>
      <c r="FS127" s="117"/>
      <c r="FT127" s="117"/>
      <c r="FU127" s="117"/>
      <c r="FV127" s="117"/>
      <c r="FW127" s="117"/>
      <c r="FX127" s="117"/>
      <c r="FY127" s="117"/>
      <c r="FZ127" s="117"/>
      <c r="GA127" s="117"/>
      <c r="GB127" s="117"/>
      <c r="GC127" s="117"/>
      <c r="GD127" s="117"/>
      <c r="GE127" s="117"/>
      <c r="GF127" s="117"/>
      <c r="GG127" s="117"/>
      <c r="GH127" s="117"/>
      <c r="GI127" s="117"/>
      <c r="GJ127" s="117"/>
      <c r="GK127" s="117"/>
      <c r="GL127" s="117"/>
      <c r="GM127" s="117"/>
      <c r="GN127" s="117"/>
      <c r="GO127" s="117"/>
      <c r="GP127" s="117"/>
      <c r="GQ127" s="117"/>
      <c r="GR127" s="117"/>
      <c r="GS127" s="117"/>
      <c r="GT127" s="117"/>
      <c r="GU127" s="117"/>
      <c r="GV127" s="117"/>
      <c r="GW127" s="117"/>
      <c r="GX127" s="117"/>
      <c r="GY127" s="117"/>
      <c r="GZ127" s="117"/>
      <c r="HA127" s="117"/>
      <c r="HB127" s="117"/>
      <c r="HC127" s="117"/>
      <c r="HD127" s="117"/>
      <c r="HE127" s="117"/>
      <c r="HF127" s="117"/>
      <c r="HG127" s="117"/>
      <c r="HH127" s="117"/>
      <c r="HI127" s="117"/>
      <c r="HJ127" s="117"/>
      <c r="HK127" s="117"/>
      <c r="HL127" s="117"/>
      <c r="HM127" s="117"/>
      <c r="HN127" s="117"/>
      <c r="HO127" s="117"/>
      <c r="HP127" s="117"/>
      <c r="HQ127" s="117"/>
      <c r="HR127" s="117"/>
      <c r="HS127" s="117"/>
      <c r="HT127" s="117"/>
      <c r="HU127" s="117"/>
      <c r="HV127" s="117"/>
      <c r="HW127" s="117"/>
      <c r="HX127" s="117"/>
      <c r="HY127" s="117"/>
      <c r="HZ127" s="117"/>
      <c r="IA127" s="117"/>
      <c r="IB127" s="117"/>
      <c r="IC127" s="117"/>
      <c r="ID127" s="117"/>
      <c r="IE127" s="117"/>
      <c r="IF127" s="117"/>
      <c r="IG127" s="117"/>
      <c r="IH127" s="117"/>
      <c r="II127" s="117"/>
      <c r="IJ127" s="117"/>
      <c r="IK127" s="117"/>
      <c r="IL127" s="117"/>
      <c r="IM127" s="117"/>
      <c r="IN127" s="117"/>
      <c r="IO127" s="117"/>
      <c r="IP127" s="117"/>
      <c r="IQ127" s="117"/>
      <c r="IR127" s="117"/>
      <c r="IS127" s="117"/>
      <c r="IT127" s="117"/>
      <c r="IU127" s="117"/>
      <c r="IV127" s="117"/>
    </row>
    <row r="128" spans="1:256" s="140" customFormat="1" x14ac:dyDescent="0.25">
      <c r="A128" s="147"/>
      <c r="B128" s="617" t="s">
        <v>304</v>
      </c>
      <c r="C128" s="617"/>
      <c r="D128" s="148"/>
      <c r="E128" s="148"/>
      <c r="F128" s="148"/>
      <c r="G128" s="148"/>
      <c r="H128" s="149"/>
      <c r="I128" s="150">
        <v>1905.6</v>
      </c>
      <c r="J128" s="150">
        <v>2134.2720000000004</v>
      </c>
      <c r="K128" s="150">
        <v>2390.3846400000002</v>
      </c>
      <c r="L128" s="150">
        <v>2677.2307968000009</v>
      </c>
      <c r="M128" s="150">
        <v>2998.4984924160008</v>
      </c>
      <c r="N128" s="150">
        <v>3358.318311505921</v>
      </c>
      <c r="O128" s="150">
        <v>3761.3165088866326</v>
      </c>
      <c r="P128" s="150">
        <v>4212.6744899530295</v>
      </c>
      <c r="Q128" s="150">
        <v>4718.1954287473927</v>
      </c>
      <c r="R128" s="150">
        <v>5284.3788801970795</v>
      </c>
      <c r="S128" s="150">
        <v>5918.504345820731</v>
      </c>
      <c r="T128" s="150">
        <v>6628.7248673192198</v>
      </c>
      <c r="U128" s="134">
        <v>45988.098761646012</v>
      </c>
      <c r="V128" s="150">
        <v>9891.0863179863081</v>
      </c>
      <c r="W128" s="150">
        <v>11078.016676144671</v>
      </c>
      <c r="X128" s="150">
        <v>12407.378677282026</v>
      </c>
      <c r="Y128" s="150">
        <v>13896.264118555871</v>
      </c>
      <c r="Z128" s="150">
        <v>15563.815812782579</v>
      </c>
      <c r="AA128" s="150">
        <v>17431.473710316488</v>
      </c>
      <c r="AB128" s="150">
        <v>19174.621081348138</v>
      </c>
      <c r="AC128" s="150">
        <v>21092.083189482953</v>
      </c>
      <c r="AD128" s="150">
        <v>23201.291508431259</v>
      </c>
      <c r="AE128" s="150">
        <v>25521.420659274379</v>
      </c>
      <c r="AF128" s="150">
        <v>28073.56272520182</v>
      </c>
      <c r="AG128" s="150">
        <v>30880.918997722008</v>
      </c>
      <c r="AH128" s="134">
        <v>228211.93347452852</v>
      </c>
      <c r="AI128" s="150">
        <v>40678.076591985831</v>
      </c>
      <c r="AJ128" s="150">
        <v>43118.761187504977</v>
      </c>
      <c r="AK128" s="150">
        <v>45705.886858755279</v>
      </c>
      <c r="AL128" s="150">
        <v>48448.240070280597</v>
      </c>
      <c r="AM128" s="150">
        <v>51355.134474497449</v>
      </c>
      <c r="AN128" s="150">
        <v>54436.442542967277</v>
      </c>
      <c r="AO128" s="150">
        <v>57702.629095545322</v>
      </c>
      <c r="AP128" s="150">
        <v>61164.786841278059</v>
      </c>
      <c r="AQ128" s="150">
        <v>64834.674051754737</v>
      </c>
      <c r="AR128" s="150">
        <v>68724.754494860012</v>
      </c>
      <c r="AS128" s="150">
        <v>72848.239764551618</v>
      </c>
      <c r="AT128" s="150">
        <v>77219.13415042471</v>
      </c>
      <c r="AU128" s="134">
        <v>686236.76012440596</v>
      </c>
      <c r="AV128" s="150">
        <v>98359.159109672662</v>
      </c>
      <c r="AW128" s="150">
        <v>104260.70865625303</v>
      </c>
      <c r="AX128" s="150">
        <v>110516.3511756282</v>
      </c>
      <c r="AY128" s="150">
        <v>117147.3322461659</v>
      </c>
      <c r="AZ128" s="150">
        <v>124176.17218093592</v>
      </c>
      <c r="BA128" s="150">
        <v>131626.74251179202</v>
      </c>
      <c r="BB128" s="150">
        <v>139524.34706249955</v>
      </c>
      <c r="BC128" s="150">
        <v>147895.80788624953</v>
      </c>
      <c r="BD128" s="150">
        <v>156769.55635942458</v>
      </c>
      <c r="BE128" s="150">
        <v>166175.72974099001</v>
      </c>
      <c r="BF128" s="150">
        <v>176146.27352544948</v>
      </c>
      <c r="BG128" s="150">
        <v>186715.0499369764</v>
      </c>
      <c r="BH128" s="134">
        <v>1659313.2303920374</v>
      </c>
      <c r="BI128" s="150">
        <v>232977.7045956467</v>
      </c>
      <c r="BJ128" s="150">
        <v>246956.36687138554</v>
      </c>
      <c r="BK128" s="150">
        <v>261773.74888366865</v>
      </c>
      <c r="BL128" s="150">
        <v>277480.17381668882</v>
      </c>
      <c r="BM128" s="150">
        <v>294128.98424569017</v>
      </c>
      <c r="BN128" s="150">
        <v>311776.72330043162</v>
      </c>
      <c r="BO128" s="150">
        <v>330483.32669845753</v>
      </c>
      <c r="BP128" s="150">
        <v>350312.32630036498</v>
      </c>
      <c r="BQ128" s="150">
        <v>371331.06587838678</v>
      </c>
      <c r="BR128" s="150">
        <v>393610.92983109015</v>
      </c>
      <c r="BS128" s="150">
        <v>417227.58562095539</v>
      </c>
      <c r="BT128" s="150">
        <v>442261.24075821298</v>
      </c>
      <c r="BU128" s="134">
        <v>3930320.1768009793</v>
      </c>
      <c r="BV128" s="151"/>
      <c r="BW128" s="151"/>
      <c r="BX128" s="151"/>
      <c r="BY128" s="151"/>
      <c r="BZ128" s="151"/>
      <c r="CA128" s="151"/>
      <c r="CB128" s="151"/>
      <c r="CC128" s="151"/>
      <c r="CD128" s="151"/>
      <c r="CE128" s="151"/>
      <c r="CF128" s="151"/>
      <c r="CG128" s="152"/>
      <c r="CH128" s="151"/>
      <c r="CI128" s="147"/>
      <c r="CJ128" s="147"/>
      <c r="CK128" s="147"/>
      <c r="CL128" s="147"/>
      <c r="CM128" s="147"/>
      <c r="CN128" s="147"/>
      <c r="CO128" s="147"/>
      <c r="CP128" s="147"/>
      <c r="CQ128" s="147"/>
      <c r="CR128" s="147"/>
      <c r="CS128" s="147"/>
      <c r="CT128" s="147"/>
      <c r="CU128" s="147"/>
      <c r="CV128" s="147"/>
      <c r="CW128" s="147"/>
      <c r="CX128" s="147"/>
      <c r="CY128" s="147"/>
      <c r="CZ128" s="147"/>
      <c r="DA128" s="147"/>
      <c r="DB128" s="147"/>
      <c r="DC128" s="147"/>
      <c r="DD128" s="147"/>
      <c r="DE128" s="147"/>
      <c r="DF128" s="147"/>
      <c r="DG128" s="147"/>
      <c r="DH128" s="147"/>
      <c r="DI128" s="147"/>
      <c r="DJ128" s="147"/>
      <c r="DK128" s="147"/>
      <c r="DL128" s="147"/>
      <c r="DM128" s="147"/>
      <c r="DN128" s="147"/>
      <c r="DO128" s="147"/>
      <c r="DP128" s="147"/>
      <c r="DQ128" s="147"/>
      <c r="DR128" s="147"/>
      <c r="DS128" s="147"/>
      <c r="DT128" s="147"/>
      <c r="DU128" s="147"/>
      <c r="DV128" s="147"/>
      <c r="DW128" s="147"/>
      <c r="DX128" s="147"/>
      <c r="DY128" s="147"/>
      <c r="DZ128" s="147"/>
      <c r="EA128" s="147"/>
      <c r="EB128" s="147"/>
      <c r="EC128" s="147"/>
      <c r="ED128" s="147"/>
      <c r="EE128" s="147"/>
      <c r="EF128" s="147"/>
      <c r="EG128" s="147"/>
      <c r="EH128" s="147"/>
      <c r="EI128" s="147"/>
      <c r="EJ128" s="147"/>
      <c r="EK128" s="147"/>
      <c r="EL128" s="147"/>
      <c r="EM128" s="147"/>
      <c r="EN128" s="147"/>
      <c r="EO128" s="147"/>
      <c r="EP128" s="147"/>
      <c r="EQ128" s="147"/>
      <c r="ER128" s="147"/>
      <c r="ES128" s="147"/>
      <c r="ET128" s="147"/>
      <c r="EU128" s="147"/>
      <c r="EV128" s="147"/>
      <c r="EW128" s="147"/>
      <c r="EX128" s="147"/>
      <c r="EY128" s="147"/>
      <c r="EZ128" s="147"/>
      <c r="FA128" s="147"/>
      <c r="FB128" s="147"/>
      <c r="FC128" s="147"/>
      <c r="FD128" s="147"/>
      <c r="FE128" s="147"/>
      <c r="FF128" s="147"/>
      <c r="FG128" s="147"/>
      <c r="FH128" s="147"/>
      <c r="FI128" s="147"/>
      <c r="FJ128" s="147"/>
      <c r="FK128" s="147"/>
      <c r="FL128" s="147"/>
      <c r="FM128" s="147"/>
      <c r="FN128" s="147"/>
      <c r="FO128" s="147"/>
      <c r="FP128" s="147"/>
      <c r="FQ128" s="147"/>
      <c r="FR128" s="147"/>
      <c r="FS128" s="147"/>
      <c r="FT128" s="147"/>
      <c r="FU128" s="147"/>
      <c r="FV128" s="147"/>
      <c r="FW128" s="147"/>
      <c r="FX128" s="147"/>
      <c r="FY128" s="147"/>
      <c r="FZ128" s="147"/>
      <c r="GA128" s="147"/>
      <c r="GB128" s="147"/>
      <c r="GC128" s="147"/>
      <c r="GD128" s="147"/>
      <c r="GE128" s="147"/>
      <c r="GF128" s="147"/>
      <c r="GG128" s="147"/>
      <c r="GH128" s="147"/>
      <c r="GI128" s="147"/>
      <c r="GJ128" s="147"/>
      <c r="GK128" s="147"/>
      <c r="GL128" s="147"/>
      <c r="GM128" s="147"/>
      <c r="GN128" s="147"/>
      <c r="GO128" s="147"/>
      <c r="GP128" s="147"/>
      <c r="GQ128" s="147"/>
      <c r="GR128" s="147"/>
      <c r="GS128" s="147"/>
      <c r="GT128" s="147"/>
      <c r="GU128" s="147"/>
      <c r="GV128" s="147"/>
      <c r="GW128" s="147"/>
      <c r="GX128" s="147"/>
      <c r="GY128" s="147"/>
      <c r="GZ128" s="147"/>
      <c r="HA128" s="147"/>
      <c r="HB128" s="147"/>
      <c r="HC128" s="147"/>
      <c r="HD128" s="147"/>
      <c r="HE128" s="147"/>
      <c r="HF128" s="147"/>
      <c r="HG128" s="147"/>
      <c r="HH128" s="147"/>
      <c r="HI128" s="147"/>
      <c r="HJ128" s="147"/>
      <c r="HK128" s="147"/>
      <c r="HL128" s="147"/>
      <c r="HM128" s="147"/>
      <c r="HN128" s="147"/>
      <c r="HO128" s="147"/>
      <c r="HP128" s="147"/>
      <c r="HQ128" s="147"/>
      <c r="HR128" s="147"/>
      <c r="HS128" s="147"/>
      <c r="HT128" s="147"/>
      <c r="HU128" s="147"/>
      <c r="HV128" s="147"/>
      <c r="HW128" s="147"/>
      <c r="HX128" s="147"/>
      <c r="HY128" s="147"/>
      <c r="HZ128" s="147"/>
      <c r="IA128" s="147"/>
      <c r="IB128" s="147"/>
      <c r="IC128" s="147"/>
      <c r="ID128" s="147"/>
      <c r="IE128" s="147"/>
      <c r="IF128" s="147"/>
      <c r="IG128" s="147"/>
      <c r="IH128" s="147"/>
      <c r="II128" s="147"/>
      <c r="IJ128" s="147"/>
      <c r="IK128" s="147"/>
      <c r="IL128" s="147"/>
      <c r="IM128" s="147"/>
      <c r="IN128" s="147"/>
      <c r="IO128" s="147"/>
      <c r="IP128" s="147"/>
      <c r="IQ128" s="147"/>
      <c r="IR128" s="147"/>
      <c r="IS128" s="147"/>
      <c r="IT128" s="147"/>
      <c r="IU128" s="147"/>
      <c r="IV128" s="147"/>
    </row>
    <row r="129" spans="1:86" s="95" customFormat="1" x14ac:dyDescent="0.25">
      <c r="B129" s="153"/>
      <c r="C129" s="154"/>
      <c r="D129" s="154"/>
      <c r="E129" s="154"/>
      <c r="F129" s="154"/>
      <c r="G129" s="154"/>
      <c r="H129" s="154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6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6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6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6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6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6"/>
      <c r="CF129" s="156"/>
      <c r="CG129" s="143"/>
      <c r="CH129" s="156"/>
    </row>
    <row r="130" spans="1:86" s="102" customFormat="1" x14ac:dyDescent="0.25">
      <c r="A130" s="109"/>
      <c r="B130" s="123" t="s">
        <v>305</v>
      </c>
      <c r="C130" s="154"/>
      <c r="D130" s="154"/>
      <c r="E130" s="154"/>
      <c r="F130" s="154"/>
      <c r="G130" s="154"/>
      <c r="H130" s="154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7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7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7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7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7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43"/>
      <c r="CF130" s="143"/>
      <c r="CG130" s="143"/>
      <c r="CH130" s="143"/>
    </row>
    <row r="131" spans="1:86" s="102" customFormat="1" x14ac:dyDescent="0.25">
      <c r="B131" s="415" t="s">
        <v>343</v>
      </c>
      <c r="C131" s="144">
        <v>252</v>
      </c>
      <c r="D131" s="144">
        <v>259.56</v>
      </c>
      <c r="E131" s="144">
        <v>267.34680000000003</v>
      </c>
      <c r="F131" s="144">
        <v>275.36720400000002</v>
      </c>
      <c r="G131" s="144">
        <v>283.62822012000004</v>
      </c>
      <c r="H131" s="106" t="s">
        <v>311</v>
      </c>
      <c r="I131" s="143">
        <v>856.80000000000007</v>
      </c>
      <c r="J131" s="143">
        <v>959.61600000000021</v>
      </c>
      <c r="K131" s="143">
        <v>1074.7699200000004</v>
      </c>
      <c r="L131" s="143">
        <v>1203.7423104000004</v>
      </c>
      <c r="M131" s="143">
        <v>1348.1913876480007</v>
      </c>
      <c r="N131" s="143">
        <v>1509.974354165761</v>
      </c>
      <c r="O131" s="143">
        <v>1691.1712766656526</v>
      </c>
      <c r="P131" s="143">
        <v>1894.1118298655308</v>
      </c>
      <c r="Q131" s="143">
        <v>2121.4052494493944</v>
      </c>
      <c r="R131" s="143">
        <v>2375.9738793833221</v>
      </c>
      <c r="S131" s="143">
        <v>2661.0907449093215</v>
      </c>
      <c r="T131" s="143">
        <v>2980.42163429844</v>
      </c>
      <c r="U131" s="146">
        <v>20677.268586785427</v>
      </c>
      <c r="V131" s="143">
        <v>3723.5284071888746</v>
      </c>
      <c r="W131" s="143">
        <v>4150.4881824535396</v>
      </c>
      <c r="X131" s="143">
        <v>4626.6967673901636</v>
      </c>
      <c r="Y131" s="143">
        <v>5157.8653828234037</v>
      </c>
      <c r="Z131" s="143">
        <v>5750.3707324432726</v>
      </c>
      <c r="AA131" s="143">
        <v>6411.3328743856337</v>
      </c>
      <c r="AB131" s="143">
        <v>5641.9729294593571</v>
      </c>
      <c r="AC131" s="143">
        <v>6206.1702224052933</v>
      </c>
      <c r="AD131" s="143">
        <v>6826.7872446458232</v>
      </c>
      <c r="AE131" s="143">
        <v>7509.4659691104052</v>
      </c>
      <c r="AF131" s="143">
        <v>8260.4125660214468</v>
      </c>
      <c r="AG131" s="143">
        <v>9086.4538226235909</v>
      </c>
      <c r="AH131" s="146">
        <v>73351.545100950811</v>
      </c>
      <c r="AI131" s="143">
        <v>4047.9648726895607</v>
      </c>
      <c r="AJ131" s="143">
        <v>4309.75576700085</v>
      </c>
      <c r="AK131" s="143">
        <v>4588.7671551268086</v>
      </c>
      <c r="AL131" s="143">
        <v>4886.1533099087983</v>
      </c>
      <c r="AM131" s="143">
        <v>5203.1474440156571</v>
      </c>
      <c r="AN131" s="143">
        <v>5541.0672210099146</v>
      </c>
      <c r="AO131" s="143">
        <v>5901.3206590520922</v>
      </c>
      <c r="AP131" s="143">
        <v>6285.4124557593295</v>
      </c>
      <c r="AQ131" s="143">
        <v>6694.9507648421277</v>
      </c>
      <c r="AR131" s="143">
        <v>7131.654457408873</v>
      </c>
      <c r="AS131" s="143">
        <v>7597.3609032637214</v>
      </c>
      <c r="AT131" s="143">
        <v>8094.0343101426843</v>
      </c>
      <c r="AU131" s="146">
        <v>70281.589320220417</v>
      </c>
      <c r="AV131" s="143">
        <v>9113.1324606552262</v>
      </c>
      <c r="AW131" s="143">
        <v>9612.682316942426</v>
      </c>
      <c r="AX131" s="143">
        <v>10140.315640952773</v>
      </c>
      <c r="AY131" s="143">
        <v>10697.641859803494</v>
      </c>
      <c r="AZ131" s="143">
        <v>11286.363943000997</v>
      </c>
      <c r="BA131" s="143">
        <v>11908.283894054724</v>
      </c>
      <c r="BB131" s="143">
        <v>12565.308566750624</v>
      </c>
      <c r="BC131" s="143">
        <v>13259.455825370382</v>
      </c>
      <c r="BD131" s="143">
        <v>13992.861069291912</v>
      </c>
      <c r="BE131" s="143">
        <v>14767.784143624705</v>
      </c>
      <c r="BF131" s="143">
        <v>15586.616658824481</v>
      </c>
      <c r="BG131" s="143">
        <v>16451.889743599531</v>
      </c>
      <c r="BH131" s="146">
        <v>149382.33612287126</v>
      </c>
      <c r="BI131" s="143">
        <v>18516.121421327935</v>
      </c>
      <c r="BJ131" s="143">
        <v>19511.364347993393</v>
      </c>
      <c r="BK131" s="143">
        <v>20562.850119500348</v>
      </c>
      <c r="BL131" s="143">
        <v>21673.849154616546</v>
      </c>
      <c r="BM131" s="143">
        <v>22847.8249726781</v>
      </c>
      <c r="BN131" s="143">
        <v>24088.44568588688</v>
      </c>
      <c r="BO131" s="143">
        <v>25399.596178333632</v>
      </c>
      <c r="BP131" s="143">
        <v>26785.391012865995</v>
      </c>
      <c r="BQ131" s="143">
        <v>28250.188109385272</v>
      </c>
      <c r="BR131" s="143">
        <v>29798.603240768127</v>
      </c>
      <c r="BS131" s="143">
        <v>31435.525395378543</v>
      </c>
      <c r="BT131" s="143">
        <v>33166.133058070518</v>
      </c>
      <c r="BU131" s="146">
        <v>302035.89269680524</v>
      </c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</row>
    <row r="132" spans="1:86" s="102" customFormat="1" x14ac:dyDescent="0.25">
      <c r="B132" s="415" t="s">
        <v>344</v>
      </c>
      <c r="C132" s="144">
        <v>138</v>
      </c>
      <c r="D132" s="144">
        <v>142.14000000000001</v>
      </c>
      <c r="E132" s="144">
        <v>146.40420000000003</v>
      </c>
      <c r="F132" s="144">
        <v>150.79632600000005</v>
      </c>
      <c r="G132" s="144">
        <v>155.32021578000007</v>
      </c>
      <c r="H132" s="106" t="s">
        <v>311</v>
      </c>
      <c r="I132" s="143">
        <v>703.8</v>
      </c>
      <c r="J132" s="143">
        <v>788.25600000000009</v>
      </c>
      <c r="K132" s="143">
        <v>882.84672000000012</v>
      </c>
      <c r="L132" s="143">
        <v>988.7883264000003</v>
      </c>
      <c r="M132" s="143">
        <v>1107.4429255680004</v>
      </c>
      <c r="N132" s="143">
        <v>1240.3360766361607</v>
      </c>
      <c r="O132" s="143">
        <v>1389.1764058325002</v>
      </c>
      <c r="P132" s="143">
        <v>1555.8775745324003</v>
      </c>
      <c r="Q132" s="143">
        <v>1742.5828834762885</v>
      </c>
      <c r="R132" s="143">
        <v>1951.6928294934432</v>
      </c>
      <c r="S132" s="143">
        <v>2185.8959690326565</v>
      </c>
      <c r="T132" s="143">
        <v>2448.203485316576</v>
      </c>
      <c r="U132" s="146">
        <v>16984.899196288025</v>
      </c>
      <c r="V132" s="143">
        <v>3058.6126201908614</v>
      </c>
      <c r="W132" s="143">
        <v>3409.3295784439788</v>
      </c>
      <c r="X132" s="143">
        <v>3800.5009160704908</v>
      </c>
      <c r="Y132" s="143">
        <v>4236.81799303351</v>
      </c>
      <c r="Z132" s="143">
        <v>4723.5188159355457</v>
      </c>
      <c r="AA132" s="143">
        <v>5266.4520039596273</v>
      </c>
      <c r="AB132" s="143">
        <v>4248.2712831940999</v>
      </c>
      <c r="AC132" s="143">
        <v>4673.0984115135107</v>
      </c>
      <c r="AD132" s="143">
        <v>5140.4082526648617</v>
      </c>
      <c r="AE132" s="143">
        <v>5654.4490779313473</v>
      </c>
      <c r="AF132" s="143">
        <v>6219.8939857244832</v>
      </c>
      <c r="AG132" s="143">
        <v>6841.8833842969316</v>
      </c>
      <c r="AH132" s="146">
        <v>57273.236322959252</v>
      </c>
      <c r="AI132" s="143">
        <v>9605.8848963030068</v>
      </c>
      <c r="AJ132" s="143">
        <v>10227.118843914717</v>
      </c>
      <c r="AK132" s="143">
        <v>10889.217296689809</v>
      </c>
      <c r="AL132" s="143">
        <v>11594.919362402627</v>
      </c>
      <c r="AM132" s="143">
        <v>12347.151474291124</v>
      </c>
      <c r="AN132" s="143">
        <v>13149.040468904481</v>
      </c>
      <c r="AO132" s="143">
        <v>14003.927595687113</v>
      </c>
      <c r="AP132" s="143">
        <v>14915.383525968571</v>
      </c>
      <c r="AQ132" s="143">
        <v>15887.224434030131</v>
      </c>
      <c r="AR132" s="143">
        <v>16923.529228295662</v>
      </c>
      <c r="AS132" s="143">
        <v>18028.658016475023</v>
      </c>
      <c r="AT132" s="143">
        <v>19207.271894703677</v>
      </c>
      <c r="AU132" s="146">
        <v>166779.32703766593</v>
      </c>
      <c r="AV132" s="143">
        <v>21625.607982031059</v>
      </c>
      <c r="AW132" s="143">
        <v>22811.047720363385</v>
      </c>
      <c r="AX132" s="143">
        <v>24063.129973372066</v>
      </c>
      <c r="AY132" s="143">
        <v>25385.67393715274</v>
      </c>
      <c r="AZ132" s="143">
        <v>26782.72078537539</v>
      </c>
      <c r="BA132" s="143">
        <v>28258.546700971146</v>
      </c>
      <c r="BB132" s="143">
        <v>29817.676678241569</v>
      </c>
      <c r="BC132" s="143">
        <v>31464.899141156708</v>
      </c>
      <c r="BD132" s="143">
        <v>33205.281426335576</v>
      </c>
      <c r="BE132" s="143">
        <v>35044.186182093559</v>
      </c>
      <c r="BF132" s="143">
        <v>36987.288738004136</v>
      </c>
      <c r="BG132" s="143">
        <v>39040.595502668744</v>
      </c>
      <c r="BH132" s="146">
        <v>354486.65476776613</v>
      </c>
      <c r="BI132" s="143">
        <v>43939.050039500435</v>
      </c>
      <c r="BJ132" s="143">
        <v>46300.77730198433</v>
      </c>
      <c r="BK132" s="143">
        <v>48795.969728020682</v>
      </c>
      <c r="BL132" s="143">
        <v>51432.388073256749</v>
      </c>
      <c r="BM132" s="143">
        <v>54218.251324053599</v>
      </c>
      <c r="BN132" s="143">
        <v>57162.263968890315</v>
      </c>
      <c r="BO132" s="143">
        <v>60273.64489937904</v>
      </c>
      <c r="BP132" s="143">
        <v>63562.158038467744</v>
      </c>
      <c r="BQ132" s="143">
        <v>67038.144799255548</v>
      </c>
      <c r="BR132" s="143">
        <v>70712.558484045032</v>
      </c>
      <c r="BS132" s="143">
        <v>74597.000739826894</v>
      </c>
      <c r="BT132" s="143">
        <v>78703.760193357841</v>
      </c>
      <c r="BU132" s="146">
        <v>716735.9675900382</v>
      </c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</row>
    <row r="133" spans="1:86" s="102" customFormat="1" x14ac:dyDescent="0.25">
      <c r="B133" s="415" t="s">
        <v>345</v>
      </c>
      <c r="C133" s="144">
        <v>75</v>
      </c>
      <c r="D133" s="144">
        <v>77.25</v>
      </c>
      <c r="E133" s="144">
        <v>79.567499999999995</v>
      </c>
      <c r="F133" s="144">
        <v>81.954525000000004</v>
      </c>
      <c r="G133" s="144">
        <v>84.413160750000003</v>
      </c>
      <c r="H133" s="106" t="s">
        <v>311</v>
      </c>
      <c r="I133" s="143">
        <v>510.00000000000006</v>
      </c>
      <c r="J133" s="143">
        <v>571.20000000000016</v>
      </c>
      <c r="K133" s="143">
        <v>639.74400000000014</v>
      </c>
      <c r="L133" s="143">
        <v>716.51328000000035</v>
      </c>
      <c r="M133" s="143">
        <v>802.49487360000035</v>
      </c>
      <c r="N133" s="143">
        <v>898.79425843200056</v>
      </c>
      <c r="O133" s="143">
        <v>1006.6495694438407</v>
      </c>
      <c r="P133" s="143">
        <v>1127.4475177771017</v>
      </c>
      <c r="Q133" s="143">
        <v>1262.7412199103539</v>
      </c>
      <c r="R133" s="143">
        <v>1414.2701662995964</v>
      </c>
      <c r="S133" s="143">
        <v>1583.9825862555485</v>
      </c>
      <c r="T133" s="143">
        <v>1774.0604966062144</v>
      </c>
      <c r="U133" s="146">
        <v>12307.897968324658</v>
      </c>
      <c r="V133" s="143">
        <v>2216.3859566600445</v>
      </c>
      <c r="W133" s="143">
        <v>2470.5286800318686</v>
      </c>
      <c r="X133" s="143">
        <v>2753.9861710655732</v>
      </c>
      <c r="Y133" s="143">
        <v>3070.1579659663116</v>
      </c>
      <c r="Z133" s="143">
        <v>3422.8397216924241</v>
      </c>
      <c r="AA133" s="143">
        <v>3816.2695680866864</v>
      </c>
      <c r="AB133" s="143">
        <v>3148.4223936715161</v>
      </c>
      <c r="AC133" s="143">
        <v>3463.2646330386683</v>
      </c>
      <c r="AD133" s="143">
        <v>3809.5910963425354</v>
      </c>
      <c r="AE133" s="143">
        <v>4190.5502059767887</v>
      </c>
      <c r="AF133" s="143">
        <v>4609.6052265744684</v>
      </c>
      <c r="AG133" s="143">
        <v>5070.5657492319142</v>
      </c>
      <c r="AH133" s="146">
        <v>42042.1673683388</v>
      </c>
      <c r="AI133" s="143">
        <v>5220.589617555981</v>
      </c>
      <c r="AJ133" s="143">
        <v>5558.2167629971273</v>
      </c>
      <c r="AK133" s="143">
        <v>5918.0528786357645</v>
      </c>
      <c r="AL133" s="143">
        <v>6301.5866100014255</v>
      </c>
      <c r="AM133" s="143">
        <v>6710.4084099408265</v>
      </c>
      <c r="AN133" s="143">
        <v>7146.2176461437375</v>
      </c>
      <c r="AO133" s="143">
        <v>7610.8302150473419</v>
      </c>
      <c r="AP133" s="143">
        <v>8106.18669889596</v>
      </c>
      <c r="AQ133" s="143">
        <v>8634.3611054511566</v>
      </c>
      <c r="AR133" s="143">
        <v>9197.570232769378</v>
      </c>
      <c r="AS133" s="143">
        <v>9798.1837046059882</v>
      </c>
      <c r="AT133" s="143">
        <v>10438.73472538243</v>
      </c>
      <c r="AU133" s="146">
        <v>90640.938607427102</v>
      </c>
      <c r="AV133" s="143">
        <v>11753.047816321225</v>
      </c>
      <c r="AW133" s="143">
        <v>12397.308543675748</v>
      </c>
      <c r="AX133" s="143">
        <v>13077.788029006553</v>
      </c>
      <c r="AY133" s="143">
        <v>13796.561922365616</v>
      </c>
      <c r="AZ133" s="143">
        <v>14555.826513790968</v>
      </c>
      <c r="BA133" s="143">
        <v>15357.905815745184</v>
      </c>
      <c r="BB133" s="143">
        <v>16205.259064261718</v>
      </c>
      <c r="BC133" s="143">
        <v>17100.48866367212</v>
      </c>
      <c r="BD133" s="143">
        <v>18046.348601269332</v>
      </c>
      <c r="BE133" s="143">
        <v>19045.753359833452</v>
      </c>
      <c r="BF133" s="143">
        <v>20101.787357610938</v>
      </c>
      <c r="BG133" s="143">
        <v>21217.714947102573</v>
      </c>
      <c r="BH133" s="146">
        <v>192655.79063465539</v>
      </c>
      <c r="BI133" s="143">
        <v>23879.918499728486</v>
      </c>
      <c r="BJ133" s="143">
        <v>25163.465924991473</v>
      </c>
      <c r="BK133" s="143">
        <v>26519.548765228621</v>
      </c>
      <c r="BL133" s="143">
        <v>27952.384822422133</v>
      </c>
      <c r="BM133" s="143">
        <v>29466.44093698564</v>
      </c>
      <c r="BN133" s="143">
        <v>31066.447809179506</v>
      </c>
      <c r="BO133" s="143">
        <v>32757.415706184249</v>
      </c>
      <c r="BP133" s="143">
        <v>34544.65110786289</v>
      </c>
      <c r="BQ133" s="143">
        <v>36433.77434742148</v>
      </c>
      <c r="BR133" s="143">
        <v>38430.738306546198</v>
      </c>
      <c r="BS133" s="143">
        <v>40541.848228166775</v>
      </c>
      <c r="BT133" s="143">
        <v>42773.782713781417</v>
      </c>
      <c r="BU133" s="146">
        <v>389530.4171684988</v>
      </c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</row>
    <row r="134" spans="1:86" s="102" customFormat="1" x14ac:dyDescent="0.25">
      <c r="B134" s="415" t="s">
        <v>346</v>
      </c>
      <c r="C134" s="144">
        <v>42.5</v>
      </c>
      <c r="D134" s="144">
        <v>43.774999999999999</v>
      </c>
      <c r="E134" s="144">
        <v>45.088250000000002</v>
      </c>
      <c r="F134" s="144">
        <v>46.440897500000005</v>
      </c>
      <c r="G134" s="144">
        <v>47.834124425000006</v>
      </c>
      <c r="H134" s="106" t="s">
        <v>311</v>
      </c>
      <c r="I134" s="143">
        <v>216.74999999999997</v>
      </c>
      <c r="J134" s="143">
        <v>242.76000000000002</v>
      </c>
      <c r="K134" s="143">
        <v>271.89120000000003</v>
      </c>
      <c r="L134" s="143">
        <v>304.51814400000006</v>
      </c>
      <c r="M134" s="143">
        <v>341.0603212800001</v>
      </c>
      <c r="N134" s="143">
        <v>381.98755983360019</v>
      </c>
      <c r="O134" s="143">
        <v>427.82606701363227</v>
      </c>
      <c r="P134" s="143">
        <v>479.16519505526821</v>
      </c>
      <c r="Q134" s="143">
        <v>536.66501846190044</v>
      </c>
      <c r="R134" s="143">
        <v>601.06482067732861</v>
      </c>
      <c r="S134" s="143">
        <v>673.192599158608</v>
      </c>
      <c r="T134" s="143">
        <v>753.97571105764109</v>
      </c>
      <c r="U134" s="146">
        <v>5230.8566365379784</v>
      </c>
      <c r="V134" s="143">
        <v>941.96403158051874</v>
      </c>
      <c r="W134" s="143">
        <v>1049.9746890135441</v>
      </c>
      <c r="X134" s="143">
        <v>1170.4441227028685</v>
      </c>
      <c r="Y134" s="143">
        <v>1304.8171355356822</v>
      </c>
      <c r="Z134" s="143">
        <v>1454.7068817192801</v>
      </c>
      <c r="AA134" s="143">
        <v>1621.9145664368416</v>
      </c>
      <c r="AB134" s="143">
        <v>1189.4040153870174</v>
      </c>
      <c r="AC134" s="143">
        <v>1308.3444169257191</v>
      </c>
      <c r="AD134" s="143">
        <v>1439.1788586182911</v>
      </c>
      <c r="AE134" s="143">
        <v>1583.0967444801202</v>
      </c>
      <c r="AF134" s="143">
        <v>1741.4064189281326</v>
      </c>
      <c r="AG134" s="143">
        <v>1915.5470608209457</v>
      </c>
      <c r="AH134" s="146">
        <v>16720.798942148962</v>
      </c>
      <c r="AI134" s="143">
        <v>2275.6416281654278</v>
      </c>
      <c r="AJ134" s="143">
        <v>2422.8124351525944</v>
      </c>
      <c r="AK134" s="143">
        <v>2579.6640753027696</v>
      </c>
      <c r="AL134" s="143">
        <v>2746.8454453852369</v>
      </c>
      <c r="AM134" s="143">
        <v>2925.0498197177967</v>
      </c>
      <c r="AN134" s="143">
        <v>3115.0179483190655</v>
      </c>
      <c r="AO134" s="143">
        <v>3317.5413757898673</v>
      </c>
      <c r="AP134" s="143">
        <v>3533.4659969546497</v>
      </c>
      <c r="AQ134" s="143">
        <v>3763.6958664787094</v>
      </c>
      <c r="AR134" s="143">
        <v>4009.1972809507552</v>
      </c>
      <c r="AS134" s="143">
        <v>4271.0031532897901</v>
      </c>
      <c r="AT134" s="143">
        <v>4550.217700807726</v>
      </c>
      <c r="AU134" s="146">
        <v>39510.152726314387</v>
      </c>
      <c r="AV134" s="143">
        <v>5123.1234071143799</v>
      </c>
      <c r="AW134" s="143">
        <v>5403.955006217634</v>
      </c>
      <c r="AX134" s="143">
        <v>5700.5742690541392</v>
      </c>
      <c r="AY134" s="143">
        <v>6013.8859661593715</v>
      </c>
      <c r="AZ134" s="143">
        <v>6344.8474547293963</v>
      </c>
      <c r="BA134" s="143">
        <v>6694.4717658376449</v>
      </c>
      <c r="BB134" s="143">
        <v>7063.8308741653645</v>
      </c>
      <c r="BC134" s="143">
        <v>7454.0591610878473</v>
      </c>
      <c r="BD134" s="143">
        <v>7866.3570826045816</v>
      </c>
      <c r="BE134" s="143">
        <v>8301.9950542863771</v>
      </c>
      <c r="BF134" s="143">
        <v>8762.3175661381028</v>
      </c>
      <c r="BG134" s="143">
        <v>9248.7475410447114</v>
      </c>
      <c r="BH134" s="146">
        <v>83978.165148439541</v>
      </c>
      <c r="BI134" s="143">
        <v>10409.195243471391</v>
      </c>
      <c r="BJ134" s="143">
        <v>10968.690274996285</v>
      </c>
      <c r="BK134" s="143">
        <v>11559.80330792017</v>
      </c>
      <c r="BL134" s="143">
        <v>12184.372871312213</v>
      </c>
      <c r="BM134" s="143">
        <v>12844.34604945528</v>
      </c>
      <c r="BN134" s="143">
        <v>13541.784942462862</v>
      </c>
      <c r="BO134" s="143">
        <v>14278.87351295211</v>
      </c>
      <c r="BP134" s="143">
        <v>15057.924841888955</v>
      </c>
      <c r="BQ134" s="143">
        <v>15881.388818106801</v>
      </c>
      <c r="BR134" s="143">
        <v>16751.860287468855</v>
      </c>
      <c r="BS134" s="143">
        <v>17672.087689200904</v>
      </c>
      <c r="BT134" s="143">
        <v>18644.982208571389</v>
      </c>
      <c r="BU134" s="146">
        <v>169795.31004780723</v>
      </c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</row>
    <row r="135" spans="1:86" s="102" customFormat="1" ht="16.350000000000001" customHeight="1" x14ac:dyDescent="0.25">
      <c r="B135" s="415" t="s">
        <v>347</v>
      </c>
      <c r="C135" s="144">
        <v>275</v>
      </c>
      <c r="D135" s="144">
        <v>283.25</v>
      </c>
      <c r="E135" s="144">
        <v>291.7475</v>
      </c>
      <c r="F135" s="144">
        <v>300.49992500000002</v>
      </c>
      <c r="G135" s="144">
        <v>309.51492275000004</v>
      </c>
      <c r="H135" s="106" t="s">
        <v>311</v>
      </c>
      <c r="I135" s="143">
        <v>935.00000000000011</v>
      </c>
      <c r="J135" s="143">
        <v>1047.2000000000003</v>
      </c>
      <c r="K135" s="143">
        <v>1172.8640000000003</v>
      </c>
      <c r="L135" s="143">
        <v>1313.6076800000005</v>
      </c>
      <c r="M135" s="143">
        <v>1471.2406016000007</v>
      </c>
      <c r="N135" s="143">
        <v>1647.789473792001</v>
      </c>
      <c r="O135" s="143">
        <v>1845.5242106470414</v>
      </c>
      <c r="P135" s="143">
        <v>2066.9871159246863</v>
      </c>
      <c r="Q135" s="143">
        <v>2315.0255698356491</v>
      </c>
      <c r="R135" s="143">
        <v>2592.8286382159272</v>
      </c>
      <c r="S135" s="143">
        <v>2903.9680748018391</v>
      </c>
      <c r="T135" s="143">
        <v>3252.4442437780594</v>
      </c>
      <c r="U135" s="146">
        <v>22564.479608595208</v>
      </c>
      <c r="V135" s="143">
        <v>4063.3742538767478</v>
      </c>
      <c r="W135" s="143">
        <v>4529.3025800584264</v>
      </c>
      <c r="X135" s="143">
        <v>5048.9746469535512</v>
      </c>
      <c r="Y135" s="143">
        <v>5628.622937604905</v>
      </c>
      <c r="Z135" s="143">
        <v>6275.2061564361102</v>
      </c>
      <c r="AA135" s="143">
        <v>6996.4942081589252</v>
      </c>
      <c r="AB135" s="143">
        <v>7696.1436289748181</v>
      </c>
      <c r="AC135" s="143">
        <v>8465.7579918723004</v>
      </c>
      <c r="AD135" s="143">
        <v>9312.333791059531</v>
      </c>
      <c r="AE135" s="143">
        <v>10243.567170165485</v>
      </c>
      <c r="AF135" s="143">
        <v>11267.923887182034</v>
      </c>
      <c r="AG135" s="143">
        <v>12394.716275900237</v>
      </c>
      <c r="AH135" s="146">
        <v>91922.417528243081</v>
      </c>
      <c r="AI135" s="143">
        <v>10307.317962866937</v>
      </c>
      <c r="AJ135" s="143">
        <v>10973.915147455868</v>
      </c>
      <c r="AK135" s="143">
        <v>11684.360811665485</v>
      </c>
      <c r="AL135" s="143">
        <v>12441.594076156664</v>
      </c>
      <c r="AM135" s="143">
        <v>13248.75506578061</v>
      </c>
      <c r="AN135" s="143">
        <v>14109.198942386356</v>
      </c>
      <c r="AO135" s="143">
        <v>15026.510937401164</v>
      </c>
      <c r="AP135" s="143">
        <v>16004.522456794588</v>
      </c>
      <c r="AQ135" s="143">
        <v>17047.328336403567</v>
      </c>
      <c r="AR135" s="143">
        <v>18159.305331365184</v>
      </c>
      <c r="AS135" s="143">
        <v>19345.131929606698</v>
      </c>
      <c r="AT135" s="143">
        <v>20609.809586011466</v>
      </c>
      <c r="AU135" s="146">
        <v>178957.75058389458</v>
      </c>
      <c r="AV135" s="143">
        <v>23204.735432223959</v>
      </c>
      <c r="AW135" s="143">
        <v>24476.737381103405</v>
      </c>
      <c r="AX135" s="143">
        <v>25820.248159833453</v>
      </c>
      <c r="AY135" s="143">
        <v>27239.365846721859</v>
      </c>
      <c r="AZ135" s="143">
        <v>28738.426706715505</v>
      </c>
      <c r="BA135" s="143">
        <v>30322.019174676389</v>
      </c>
      <c r="BB135" s="143">
        <v>31994.99866533724</v>
      </c>
      <c r="BC135" s="143">
        <v>33762.503259044955</v>
      </c>
      <c r="BD135" s="143">
        <v>35629.970315326631</v>
      </c>
      <c r="BE135" s="143">
        <v>37603.154069414762</v>
      </c>
      <c r="BF135" s="143">
        <v>39688.144270154931</v>
      </c>
      <c r="BG135" s="143">
        <v>41891.38592120252</v>
      </c>
      <c r="BH135" s="146">
        <v>380371.68920175562</v>
      </c>
      <c r="BI135" s="143">
        <v>47147.531396899838</v>
      </c>
      <c r="BJ135" s="143">
        <v>49681.714774983171</v>
      </c>
      <c r="BK135" s="143">
        <v>52359.109100579597</v>
      </c>
      <c r="BL135" s="143">
        <v>55188.041828884736</v>
      </c>
      <c r="BM135" s="143">
        <v>58177.332106356276</v>
      </c>
      <c r="BN135" s="143">
        <v>61336.320033508266</v>
      </c>
      <c r="BO135" s="143">
        <v>64674.897676312503</v>
      </c>
      <c r="BP135" s="143">
        <v>68203.541930908788</v>
      </c>
      <c r="BQ135" s="143">
        <v>71933.349352601392</v>
      </c>
      <c r="BR135" s="143">
        <v>75876.07306677071</v>
      </c>
      <c r="BS135" s="143">
        <v>80044.161886380563</v>
      </c>
      <c r="BT135" s="143">
        <v>84450.80176823512</v>
      </c>
      <c r="BU135" s="146">
        <v>769072.87492242095</v>
      </c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</row>
    <row r="136" spans="1:86" s="102" customFormat="1" x14ac:dyDescent="0.25">
      <c r="B136" s="415" t="s">
        <v>344</v>
      </c>
      <c r="C136" s="144">
        <v>152</v>
      </c>
      <c r="D136" s="144">
        <v>156.56</v>
      </c>
      <c r="E136" s="144">
        <v>161.2568</v>
      </c>
      <c r="F136" s="144">
        <v>166.094504</v>
      </c>
      <c r="G136" s="144">
        <v>171.07733912</v>
      </c>
      <c r="H136" s="106" t="s">
        <v>311</v>
      </c>
      <c r="I136" s="143">
        <v>775.19999999999993</v>
      </c>
      <c r="J136" s="143">
        <v>868.22400000000005</v>
      </c>
      <c r="K136" s="143">
        <v>972.41088000000002</v>
      </c>
      <c r="L136" s="143">
        <v>1089.1001856000003</v>
      </c>
      <c r="M136" s="143">
        <v>1219.7922078720003</v>
      </c>
      <c r="N136" s="143">
        <v>1366.1672728166407</v>
      </c>
      <c r="O136" s="143">
        <v>1530.107345554638</v>
      </c>
      <c r="P136" s="143">
        <v>1713.7202270211944</v>
      </c>
      <c r="Q136" s="143">
        <v>1919.3666542637382</v>
      </c>
      <c r="R136" s="143">
        <v>2149.6906527753868</v>
      </c>
      <c r="S136" s="143">
        <v>2407.6535311084335</v>
      </c>
      <c r="T136" s="143">
        <v>2696.5719548414459</v>
      </c>
      <c r="U136" s="146">
        <v>18708.004911853481</v>
      </c>
      <c r="V136" s="143">
        <v>3368.9066541232673</v>
      </c>
      <c r="W136" s="143">
        <v>3755.2035936484399</v>
      </c>
      <c r="X136" s="143">
        <v>4186.0589800196703</v>
      </c>
      <c r="Y136" s="143">
        <v>4666.6401082687926</v>
      </c>
      <c r="Z136" s="143">
        <v>5202.7163769724848</v>
      </c>
      <c r="AA136" s="143">
        <v>5800.7297434917637</v>
      </c>
      <c r="AB136" s="143">
        <v>4679.2553264166891</v>
      </c>
      <c r="AC136" s="143">
        <v>5147.1808590583587</v>
      </c>
      <c r="AD136" s="143">
        <v>5661.8989449641949</v>
      </c>
      <c r="AE136" s="143">
        <v>6228.0888394606145</v>
      </c>
      <c r="AF136" s="143">
        <v>6850.897723406677</v>
      </c>
      <c r="AG136" s="143">
        <v>7535.9874957473439</v>
      </c>
      <c r="AH136" s="146">
        <v>63083.564645578299</v>
      </c>
      <c r="AI136" s="143">
        <v>8138.7653524975294</v>
      </c>
      <c r="AJ136" s="143">
        <v>8665.1174151339837</v>
      </c>
      <c r="AK136" s="143">
        <v>9226.092692847551</v>
      </c>
      <c r="AL136" s="143">
        <v>9824.0119458483769</v>
      </c>
      <c r="AM136" s="143">
        <v>10461.35464934365</v>
      </c>
      <c r="AN136" s="143">
        <v>11140.770073988188</v>
      </c>
      <c r="AO136" s="143">
        <v>11865.089155766113</v>
      </c>
      <c r="AP136" s="143">
        <v>12637.337212637805</v>
      </c>
      <c r="AQ136" s="143">
        <v>13460.747569523854</v>
      </c>
      <c r="AR136" s="143">
        <v>14338.776157753287</v>
      </c>
      <c r="AS136" s="143">
        <v>15275.117160001131</v>
      </c>
      <c r="AT136" s="143">
        <v>16273.719777006454</v>
      </c>
      <c r="AU136" s="146">
        <v>141306.89916234792</v>
      </c>
      <c r="AV136" s="143">
        <v>18322.70018544437</v>
      </c>
      <c r="AW136" s="143">
        <v>19327.086139884243</v>
      </c>
      <c r="AX136" s="143">
        <v>20387.936209323037</v>
      </c>
      <c r="AY136" s="143">
        <v>21508.486278969984</v>
      </c>
      <c r="AZ136" s="143">
        <v>22692.160308679249</v>
      </c>
      <c r="BA136" s="143">
        <v>23942.581374289926</v>
      </c>
      <c r="BB136" s="143">
        <v>25263.58336172083</v>
      </c>
      <c r="BC136" s="143">
        <v>26659.223352596535</v>
      </c>
      <c r="BD136" s="143">
        <v>28133.794742491678</v>
      </c>
      <c r="BE136" s="143">
        <v>29691.841135330098</v>
      </c>
      <c r="BF136" s="143">
        <v>31338.171060070388</v>
      </c>
      <c r="BG136" s="143">
        <v>33077.873558559906</v>
      </c>
      <c r="BH136" s="146">
        <v>300345.43770736025</v>
      </c>
      <c r="BI136" s="143">
        <v>37228.180635474149</v>
      </c>
      <c r="BJ136" s="143">
        <v>39229.198159986707</v>
      </c>
      <c r="BK136" s="143">
        <v>41343.296536561546</v>
      </c>
      <c r="BL136" s="143">
        <v>43577.051210340149</v>
      </c>
      <c r="BM136" s="143">
        <v>45937.425870993</v>
      </c>
      <c r="BN136" s="143">
        <v>48431.795558925995</v>
      </c>
      <c r="BO136" s="143">
        <v>51067.971152205188</v>
      </c>
      <c r="BP136" s="143">
        <v>53854.225316873431</v>
      </c>
      <c r="BQ136" s="143">
        <v>56799.320008287847</v>
      </c>
      <c r="BR136" s="143">
        <v>59912.535616359201</v>
      </c>
      <c r="BS136" s="143">
        <v>63203.701853142047</v>
      </c>
      <c r="BT136" s="143">
        <v>66683.230487125911</v>
      </c>
      <c r="BU136" s="146">
        <v>607267.93240627518</v>
      </c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</row>
    <row r="137" spans="1:86" s="102" customFormat="1" x14ac:dyDescent="0.25">
      <c r="B137" s="415" t="s">
        <v>345</v>
      </c>
      <c r="C137" s="144">
        <v>80</v>
      </c>
      <c r="D137" s="144">
        <v>82.4</v>
      </c>
      <c r="E137" s="144">
        <v>84.872000000000014</v>
      </c>
      <c r="F137" s="144">
        <v>87.418160000000015</v>
      </c>
      <c r="G137" s="144">
        <v>90.040704800000015</v>
      </c>
      <c r="H137" s="106" t="s">
        <v>311</v>
      </c>
      <c r="I137" s="143">
        <v>408</v>
      </c>
      <c r="J137" s="143">
        <v>456.96000000000004</v>
      </c>
      <c r="K137" s="143">
        <v>511.79520000000002</v>
      </c>
      <c r="L137" s="143">
        <v>573.21062400000017</v>
      </c>
      <c r="M137" s="143">
        <v>641.99589888000014</v>
      </c>
      <c r="N137" s="143">
        <v>719.03540674560031</v>
      </c>
      <c r="O137" s="143">
        <v>805.31965555507259</v>
      </c>
      <c r="P137" s="143">
        <v>901.95801422168131</v>
      </c>
      <c r="Q137" s="143">
        <v>1010.1929759282832</v>
      </c>
      <c r="R137" s="143">
        <v>1131.4161330396773</v>
      </c>
      <c r="S137" s="143">
        <v>1267.1860690044387</v>
      </c>
      <c r="T137" s="143">
        <v>1419.2483972849714</v>
      </c>
      <c r="U137" s="146">
        <v>9846.318374659726</v>
      </c>
      <c r="V137" s="143">
        <v>1773.1087653280356</v>
      </c>
      <c r="W137" s="143">
        <v>1976.4229440254949</v>
      </c>
      <c r="X137" s="143">
        <v>2203.1889368524585</v>
      </c>
      <c r="Y137" s="143">
        <v>2456.1263727730488</v>
      </c>
      <c r="Z137" s="143">
        <v>2738.2717773539393</v>
      </c>
      <c r="AA137" s="143">
        <v>3053.0156544693491</v>
      </c>
      <c r="AB137" s="143">
        <v>2238.8781466108562</v>
      </c>
      <c r="AC137" s="143">
        <v>2462.7659612719422</v>
      </c>
      <c r="AD137" s="143">
        <v>2709.0425573991361</v>
      </c>
      <c r="AE137" s="143">
        <v>2979.9468131390504</v>
      </c>
      <c r="AF137" s="143">
        <v>3277.9414944529558</v>
      </c>
      <c r="AG137" s="143">
        <v>3605.7356438982511</v>
      </c>
      <c r="AH137" s="146">
        <v>31474.445067574517</v>
      </c>
      <c r="AI137" s="143">
        <v>4283.5607118408061</v>
      </c>
      <c r="AJ137" s="143">
        <v>4560.588113228413</v>
      </c>
      <c r="AK137" s="143">
        <v>4855.8382593934493</v>
      </c>
      <c r="AL137" s="143">
        <v>5170.5326030780943</v>
      </c>
      <c r="AM137" s="143">
        <v>5505.9761312335004</v>
      </c>
      <c r="AN137" s="143">
        <v>5863.5631968358884</v>
      </c>
      <c r="AO137" s="143">
        <v>6244.7837661926924</v>
      </c>
      <c r="AP137" s="143">
        <v>6651.230111914635</v>
      </c>
      <c r="AQ137" s="143">
        <v>7084.6039839599243</v>
      </c>
      <c r="AR137" s="143">
        <v>7546.7242935543636</v>
      </c>
      <c r="AS137" s="143">
        <v>8039.5353473690184</v>
      </c>
      <c r="AT137" s="143">
        <v>8565.1156721086609</v>
      </c>
      <c r="AU137" s="146">
        <v>74372.052190709437</v>
      </c>
      <c r="AV137" s="143">
        <v>9643.5264133917735</v>
      </c>
      <c r="AW137" s="143">
        <v>10172.150599939077</v>
      </c>
      <c r="AX137" s="143">
        <v>10730.492741748969</v>
      </c>
      <c r="AY137" s="143">
        <v>11320.255936299995</v>
      </c>
      <c r="AZ137" s="143">
        <v>11943.242267725924</v>
      </c>
      <c r="BA137" s="143">
        <v>12601.358618047332</v>
      </c>
      <c r="BB137" s="143">
        <v>13296.622821958334</v>
      </c>
      <c r="BC137" s="143">
        <v>14031.170185577124</v>
      </c>
      <c r="BD137" s="143">
        <v>14807.260390785095</v>
      </c>
      <c r="BE137" s="143">
        <v>15627.284808068476</v>
      </c>
      <c r="BF137" s="143">
        <v>16493.774242142314</v>
      </c>
      <c r="BG137" s="143">
        <v>17409.407136084163</v>
      </c>
      <c r="BH137" s="146">
        <v>158076.54616176858</v>
      </c>
      <c r="BI137" s="143">
        <v>19593.779281828502</v>
      </c>
      <c r="BJ137" s="143">
        <v>20646.946399993009</v>
      </c>
      <c r="BK137" s="143">
        <v>21759.629756085025</v>
      </c>
      <c r="BL137" s="143">
        <v>22935.290110705344</v>
      </c>
      <c r="BM137" s="143">
        <v>24177.59256368053</v>
      </c>
      <c r="BN137" s="143">
        <v>25490.418715224212</v>
      </c>
      <c r="BO137" s="143">
        <v>26877.879553792209</v>
      </c>
      <c r="BP137" s="143">
        <v>28344.329114143915</v>
      </c>
      <c r="BQ137" s="143">
        <v>29894.37895173045</v>
      </c>
      <c r="BR137" s="143">
        <v>31532.91348229432</v>
      </c>
      <c r="BS137" s="143">
        <v>33265.10623849582</v>
      </c>
      <c r="BT137" s="143">
        <v>35096.437098487324</v>
      </c>
      <c r="BU137" s="146">
        <v>319614.70126646064</v>
      </c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</row>
    <row r="138" spans="1:86" s="102" customFormat="1" x14ac:dyDescent="0.25">
      <c r="B138" s="415" t="s">
        <v>344</v>
      </c>
      <c r="C138" s="144">
        <v>270</v>
      </c>
      <c r="D138" s="144">
        <v>278.10000000000002</v>
      </c>
      <c r="E138" s="144">
        <v>286.44300000000004</v>
      </c>
      <c r="F138" s="144">
        <v>295.03629000000006</v>
      </c>
      <c r="G138" s="144">
        <v>303.88737870000006</v>
      </c>
      <c r="H138" s="106" t="s">
        <v>311</v>
      </c>
      <c r="I138" s="143">
        <v>0</v>
      </c>
      <c r="J138" s="143">
        <v>0</v>
      </c>
      <c r="K138" s="143">
        <v>0</v>
      </c>
      <c r="L138" s="143">
        <v>0</v>
      </c>
      <c r="M138" s="143">
        <v>0</v>
      </c>
      <c r="N138" s="143">
        <v>0</v>
      </c>
      <c r="O138" s="143">
        <v>0</v>
      </c>
      <c r="P138" s="143">
        <v>0</v>
      </c>
      <c r="Q138" s="143">
        <v>0</v>
      </c>
      <c r="R138" s="143">
        <v>0</v>
      </c>
      <c r="S138" s="143">
        <v>0</v>
      </c>
      <c r="T138" s="143">
        <v>0</v>
      </c>
      <c r="U138" s="146">
        <v>0</v>
      </c>
      <c r="V138" s="143">
        <v>0</v>
      </c>
      <c r="W138" s="143">
        <v>0</v>
      </c>
      <c r="X138" s="143">
        <v>0</v>
      </c>
      <c r="Y138" s="143">
        <v>0</v>
      </c>
      <c r="Z138" s="143">
        <v>0</v>
      </c>
      <c r="AA138" s="143">
        <v>0</v>
      </c>
      <c r="AB138" s="143">
        <v>1511.2427489623278</v>
      </c>
      <c r="AC138" s="143">
        <v>1662.3670238585607</v>
      </c>
      <c r="AD138" s="143">
        <v>1828.603726244417</v>
      </c>
      <c r="AE138" s="143">
        <v>2011.4640988688586</v>
      </c>
      <c r="AF138" s="143">
        <v>2212.6105087557453</v>
      </c>
      <c r="AG138" s="143">
        <v>2433.8715596313195</v>
      </c>
      <c r="AH138" s="146">
        <v>11660.159666321229</v>
      </c>
      <c r="AI138" s="143">
        <v>4337.1052207388157</v>
      </c>
      <c r="AJ138" s="143">
        <v>4617.5954646437676</v>
      </c>
      <c r="AK138" s="143">
        <v>4916.5362376358662</v>
      </c>
      <c r="AL138" s="143">
        <v>5235.1642606165697</v>
      </c>
      <c r="AM138" s="143">
        <v>5574.8008328739188</v>
      </c>
      <c r="AN138" s="143">
        <v>5936.8577367963371</v>
      </c>
      <c r="AO138" s="143">
        <v>6322.8435632700994</v>
      </c>
      <c r="AP138" s="143">
        <v>6734.370488313567</v>
      </c>
      <c r="AQ138" s="143">
        <v>7173.161533759423</v>
      </c>
      <c r="AR138" s="143">
        <v>7641.0583472237922</v>
      </c>
      <c r="AS138" s="143">
        <v>8140.0295392111302</v>
      </c>
      <c r="AT138" s="143">
        <v>8672.1796180100191</v>
      </c>
      <c r="AU138" s="146">
        <v>75301.702843093299</v>
      </c>
      <c r="AV138" s="143">
        <v>9764.0704935591712</v>
      </c>
      <c r="AW138" s="143">
        <v>10299.302482438316</v>
      </c>
      <c r="AX138" s="143">
        <v>10864.623901020828</v>
      </c>
      <c r="AY138" s="143">
        <v>11461.759135503746</v>
      </c>
      <c r="AZ138" s="143">
        <v>12092.532796072497</v>
      </c>
      <c r="BA138" s="143">
        <v>12758.875600772921</v>
      </c>
      <c r="BB138" s="143">
        <v>13462.830607232814</v>
      </c>
      <c r="BC138" s="143">
        <v>14206.55981289684</v>
      </c>
      <c r="BD138" s="143">
        <v>14992.351145669909</v>
      </c>
      <c r="BE138" s="143">
        <v>15822.625868169331</v>
      </c>
      <c r="BF138" s="143">
        <v>16699.94642016909</v>
      </c>
      <c r="BG138" s="143">
        <v>17627.024725285217</v>
      </c>
      <c r="BH138" s="146">
        <v>160052.50298879069</v>
      </c>
      <c r="BI138" s="143">
        <v>19838.701522851359</v>
      </c>
      <c r="BJ138" s="143">
        <v>20905.033229992921</v>
      </c>
      <c r="BK138" s="143">
        <v>22031.625128036088</v>
      </c>
      <c r="BL138" s="143">
        <v>23221.981237089156</v>
      </c>
      <c r="BM138" s="143">
        <v>24479.812470726534</v>
      </c>
      <c r="BN138" s="143">
        <v>25809.048949164517</v>
      </c>
      <c r="BO138" s="143">
        <v>27213.853048214609</v>
      </c>
      <c r="BP138" s="143">
        <v>28698.63322807071</v>
      </c>
      <c r="BQ138" s="143">
        <v>30268.058688627079</v>
      </c>
      <c r="BR138" s="143">
        <v>31927.074900822994</v>
      </c>
      <c r="BS138" s="143">
        <v>33680.920066477011</v>
      </c>
      <c r="BT138" s="143">
        <v>35535.142562218411</v>
      </c>
      <c r="BU138" s="146">
        <v>323609.88503229141</v>
      </c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</row>
    <row r="139" spans="1:86" s="102" customFormat="1" x14ac:dyDescent="0.25">
      <c r="B139" s="415" t="s">
        <v>345</v>
      </c>
      <c r="C139" s="144">
        <v>145</v>
      </c>
      <c r="D139" s="144">
        <v>149.35</v>
      </c>
      <c r="E139" s="144">
        <v>153.8305</v>
      </c>
      <c r="F139" s="144">
        <v>158.445415</v>
      </c>
      <c r="G139" s="144">
        <v>163.19877744999999</v>
      </c>
      <c r="H139" s="106" t="s">
        <v>311</v>
      </c>
      <c r="I139" s="143">
        <v>0</v>
      </c>
      <c r="J139" s="143">
        <v>0</v>
      </c>
      <c r="K139" s="143">
        <v>0</v>
      </c>
      <c r="L139" s="143">
        <v>0</v>
      </c>
      <c r="M139" s="143">
        <v>0</v>
      </c>
      <c r="N139" s="143">
        <v>0</v>
      </c>
      <c r="O139" s="143">
        <v>0</v>
      </c>
      <c r="P139" s="143">
        <v>0</v>
      </c>
      <c r="Q139" s="143">
        <v>0</v>
      </c>
      <c r="R139" s="143">
        <v>0</v>
      </c>
      <c r="S139" s="143">
        <v>0</v>
      </c>
      <c r="T139" s="143">
        <v>0</v>
      </c>
      <c r="U139" s="146">
        <v>0</v>
      </c>
      <c r="V139" s="143">
        <v>0</v>
      </c>
      <c r="W139" s="143">
        <v>0</v>
      </c>
      <c r="X139" s="143">
        <v>0</v>
      </c>
      <c r="Y139" s="143">
        <v>0</v>
      </c>
      <c r="Z139" s="143">
        <v>0</v>
      </c>
      <c r="AA139" s="143">
        <v>0</v>
      </c>
      <c r="AB139" s="143">
        <v>1623.1866562928706</v>
      </c>
      <c r="AC139" s="143">
        <v>1785.5053219221577</v>
      </c>
      <c r="AD139" s="143">
        <v>1964.0558541143737</v>
      </c>
      <c r="AE139" s="143">
        <v>2160.4614395258109</v>
      </c>
      <c r="AF139" s="143">
        <v>2376.5075834783925</v>
      </c>
      <c r="AG139" s="143">
        <v>2614.1583418262317</v>
      </c>
      <c r="AH139" s="146">
        <v>12523.875197159836</v>
      </c>
      <c r="AI139" s="143">
        <v>4658.3722741268748</v>
      </c>
      <c r="AJ139" s="143">
        <v>4959.639573135898</v>
      </c>
      <c r="AK139" s="143">
        <v>5280.7241070903747</v>
      </c>
      <c r="AL139" s="143">
        <v>5622.9542058474262</v>
      </c>
      <c r="AM139" s="143">
        <v>5987.7490427164303</v>
      </c>
      <c r="AN139" s="143">
        <v>6376.6249765590283</v>
      </c>
      <c r="AO139" s="143">
        <v>6791.2023457345504</v>
      </c>
      <c r="AP139" s="143">
        <v>7233.2127467071641</v>
      </c>
      <c r="AQ139" s="143">
        <v>7704.5068325564162</v>
      </c>
      <c r="AR139" s="143">
        <v>8207.0626692403694</v>
      </c>
      <c r="AS139" s="143">
        <v>8742.9946902638058</v>
      </c>
      <c r="AT139" s="143">
        <v>9314.5632934181685</v>
      </c>
      <c r="AU139" s="146">
        <v>80879.606757396497</v>
      </c>
      <c r="AV139" s="143">
        <v>10487.334974563551</v>
      </c>
      <c r="AW139" s="143">
        <v>11062.213777433744</v>
      </c>
      <c r="AX139" s="143">
        <v>11669.410856651999</v>
      </c>
      <c r="AY139" s="143">
        <v>12310.778330726242</v>
      </c>
      <c r="AZ139" s="143">
        <v>12988.275966151939</v>
      </c>
      <c r="BA139" s="143">
        <v>13703.977497126467</v>
      </c>
      <c r="BB139" s="143">
        <v>14460.077318879687</v>
      </c>
      <c r="BC139" s="143">
        <v>15258.897576815119</v>
      </c>
      <c r="BD139" s="143">
        <v>16102.895674978787</v>
      </c>
      <c r="BE139" s="143">
        <v>16994.672228774463</v>
      </c>
      <c r="BF139" s="143">
        <v>17936.979488329758</v>
      </c>
      <c r="BG139" s="143">
        <v>18932.730260491524</v>
      </c>
      <c r="BH139" s="146">
        <v>171908.24395092326</v>
      </c>
      <c r="BI139" s="143">
        <v>21308.23496898849</v>
      </c>
      <c r="BJ139" s="143">
        <v>22453.554209992391</v>
      </c>
      <c r="BK139" s="143">
        <v>23663.59735974246</v>
      </c>
      <c r="BL139" s="143">
        <v>24942.127995392049</v>
      </c>
      <c r="BM139" s="143">
        <v>26293.131913002569</v>
      </c>
      <c r="BN139" s="143">
        <v>27720.830352806326</v>
      </c>
      <c r="BO139" s="143">
        <v>29229.694014749017</v>
      </c>
      <c r="BP139" s="143">
        <v>30824.4579116315</v>
      </c>
      <c r="BQ139" s="143">
        <v>32510.137110006857</v>
      </c>
      <c r="BR139" s="143">
        <v>34292.043411995059</v>
      </c>
      <c r="BS139" s="143">
        <v>36175.803034364188</v>
      </c>
      <c r="BT139" s="143">
        <v>38167.375344604952</v>
      </c>
      <c r="BU139" s="146">
        <v>347580.98762727587</v>
      </c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</row>
    <row r="140" spans="1:86" s="102" customFormat="1" x14ac:dyDescent="0.25">
      <c r="B140" s="415" t="s">
        <v>346</v>
      </c>
      <c r="C140" s="144">
        <v>77.5</v>
      </c>
      <c r="D140" s="144">
        <v>79.825000000000003</v>
      </c>
      <c r="E140" s="144">
        <v>82.219750000000005</v>
      </c>
      <c r="F140" s="144">
        <v>84.686342500000009</v>
      </c>
      <c r="G140" s="144">
        <v>87.226932775000009</v>
      </c>
      <c r="H140" s="106" t="s">
        <v>311</v>
      </c>
      <c r="I140" s="143">
        <v>0</v>
      </c>
      <c r="J140" s="143">
        <v>0</v>
      </c>
      <c r="K140" s="143">
        <v>0</v>
      </c>
      <c r="L140" s="143">
        <v>0</v>
      </c>
      <c r="M140" s="143">
        <v>0</v>
      </c>
      <c r="N140" s="143">
        <v>0</v>
      </c>
      <c r="O140" s="143">
        <v>0</v>
      </c>
      <c r="P140" s="143">
        <v>0</v>
      </c>
      <c r="Q140" s="143">
        <v>0</v>
      </c>
      <c r="R140" s="143">
        <v>0</v>
      </c>
      <c r="S140" s="143">
        <v>0</v>
      </c>
      <c r="T140" s="143">
        <v>0</v>
      </c>
      <c r="U140" s="146">
        <v>0</v>
      </c>
      <c r="V140" s="143">
        <v>0</v>
      </c>
      <c r="W140" s="143">
        <v>0</v>
      </c>
      <c r="X140" s="143">
        <v>0</v>
      </c>
      <c r="Y140" s="143">
        <v>0</v>
      </c>
      <c r="Z140" s="143">
        <v>0</v>
      </c>
      <c r="AA140" s="143">
        <v>0</v>
      </c>
      <c r="AB140" s="143">
        <v>1409.7935829440235</v>
      </c>
      <c r="AC140" s="143">
        <v>1550.772941238426</v>
      </c>
      <c r="AD140" s="143">
        <v>1705.8502353622687</v>
      </c>
      <c r="AE140" s="143">
        <v>1876.4352588984952</v>
      </c>
      <c r="AF140" s="143">
        <v>2064.0787847883453</v>
      </c>
      <c r="AG140" s="143">
        <v>2270.4866632671801</v>
      </c>
      <c r="AH140" s="146">
        <v>10877.417466498739</v>
      </c>
      <c r="AI140" s="143">
        <v>3734.7294956362016</v>
      </c>
      <c r="AJ140" s="143">
        <v>3976.2627612210217</v>
      </c>
      <c r="AK140" s="143">
        <v>4233.6839824086619</v>
      </c>
      <c r="AL140" s="143">
        <v>4508.0581133087126</v>
      </c>
      <c r="AM140" s="143">
        <v>4800.5229394192074</v>
      </c>
      <c r="AN140" s="143">
        <v>5112.2941622412891</v>
      </c>
      <c r="AO140" s="143">
        <v>5444.6708461492526</v>
      </c>
      <c r="AP140" s="143">
        <v>5799.0412538255705</v>
      </c>
      <c r="AQ140" s="143">
        <v>6176.8890985150583</v>
      </c>
      <c r="AR140" s="143">
        <v>6579.8002434427099</v>
      </c>
      <c r="AS140" s="143">
        <v>7009.4698809873616</v>
      </c>
      <c r="AT140" s="143">
        <v>7467.710226619738</v>
      </c>
      <c r="AU140" s="146">
        <v>64843.133003774783</v>
      </c>
      <c r="AV140" s="143">
        <v>8407.9495916759533</v>
      </c>
      <c r="AW140" s="143">
        <v>8868.843804321883</v>
      </c>
      <c r="AX140" s="143">
        <v>9355.6483592123805</v>
      </c>
      <c r="AY140" s="143">
        <v>9869.8481444615572</v>
      </c>
      <c r="AZ140" s="143">
        <v>10413.014352173539</v>
      </c>
      <c r="BA140" s="143">
        <v>10986.809545110016</v>
      </c>
      <c r="BB140" s="143">
        <v>11592.99302289492</v>
      </c>
      <c r="BC140" s="143">
        <v>12233.426505550056</v>
      </c>
      <c r="BD140" s="143">
        <v>12910.080153215751</v>
      </c>
      <c r="BE140" s="143">
        <v>13625.0389420347</v>
      </c>
      <c r="BF140" s="143">
        <v>14380.509417367824</v>
      </c>
      <c r="BG140" s="143">
        <v>15178.826846773378</v>
      </c>
      <c r="BH140" s="146">
        <v>137822.98868479196</v>
      </c>
      <c r="BI140" s="143">
        <v>17083.326311344226</v>
      </c>
      <c r="BJ140" s="143">
        <v>18001.556392493898</v>
      </c>
      <c r="BK140" s="143">
        <v>18971.677193586627</v>
      </c>
      <c r="BL140" s="143">
        <v>19996.706065271217</v>
      </c>
      <c r="BM140" s="143">
        <v>21079.83851645896</v>
      </c>
      <c r="BN140" s="143">
        <v>22224.458817336108</v>
      </c>
      <c r="BO140" s="143">
        <v>23434.151235962578</v>
      </c>
      <c r="BP140" s="143">
        <v>24712.711946394222</v>
      </c>
      <c r="BQ140" s="143">
        <v>26064.161648539983</v>
      </c>
      <c r="BR140" s="143">
        <v>27492.758942375352</v>
      </c>
      <c r="BS140" s="143">
        <v>29003.014501688536</v>
      </c>
      <c r="BT140" s="143">
        <v>30599.70609524363</v>
      </c>
      <c r="BU140" s="146">
        <v>278664.06766669534</v>
      </c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</row>
    <row r="141" spans="1:86" s="102" customFormat="1" x14ac:dyDescent="0.25">
      <c r="B141" s="415" t="s">
        <v>344</v>
      </c>
      <c r="C141" s="144">
        <v>270</v>
      </c>
      <c r="D141" s="144">
        <v>278.10000000000002</v>
      </c>
      <c r="E141" s="144">
        <v>286.44300000000004</v>
      </c>
      <c r="F141" s="144">
        <v>295.03629000000006</v>
      </c>
      <c r="G141" s="144">
        <v>303.88737870000006</v>
      </c>
      <c r="H141" s="106" t="s">
        <v>311</v>
      </c>
      <c r="I141" s="143">
        <v>0</v>
      </c>
      <c r="J141" s="143">
        <v>0</v>
      </c>
      <c r="K141" s="143">
        <v>0</v>
      </c>
      <c r="L141" s="143">
        <v>0</v>
      </c>
      <c r="M141" s="143">
        <v>0</v>
      </c>
      <c r="N141" s="143">
        <v>0</v>
      </c>
      <c r="O141" s="143">
        <v>0</v>
      </c>
      <c r="P141" s="143">
        <v>0</v>
      </c>
      <c r="Q141" s="143">
        <v>0</v>
      </c>
      <c r="R141" s="143">
        <v>0</v>
      </c>
      <c r="S141" s="143">
        <v>0</v>
      </c>
      <c r="T141" s="143">
        <v>0</v>
      </c>
      <c r="U141" s="146">
        <v>0</v>
      </c>
      <c r="V141" s="143">
        <v>0</v>
      </c>
      <c r="W141" s="143">
        <v>0</v>
      </c>
      <c r="X141" s="143">
        <v>0</v>
      </c>
      <c r="Y141" s="143">
        <v>0</v>
      </c>
      <c r="Z141" s="143">
        <v>0</v>
      </c>
      <c r="AA141" s="143">
        <v>0</v>
      </c>
      <c r="AB141" s="143">
        <v>1511.2427489623278</v>
      </c>
      <c r="AC141" s="143">
        <v>1662.3670238585607</v>
      </c>
      <c r="AD141" s="143">
        <v>1828.603726244417</v>
      </c>
      <c r="AE141" s="143">
        <v>2011.4640988688586</v>
      </c>
      <c r="AF141" s="143">
        <v>2212.6105087557453</v>
      </c>
      <c r="AG141" s="143">
        <v>2433.8715596313195</v>
      </c>
      <c r="AH141" s="146">
        <v>11660.159666321229</v>
      </c>
      <c r="AI141" s="143">
        <v>3614.2543506156799</v>
      </c>
      <c r="AJ141" s="143">
        <v>3847.9962205364736</v>
      </c>
      <c r="AK141" s="143">
        <v>4097.1135313632221</v>
      </c>
      <c r="AL141" s="143">
        <v>4362.6368838471417</v>
      </c>
      <c r="AM141" s="143">
        <v>4645.6673607282664</v>
      </c>
      <c r="AN141" s="143">
        <v>4947.3814473302809</v>
      </c>
      <c r="AO141" s="143">
        <v>5269.0363027250842</v>
      </c>
      <c r="AP141" s="143">
        <v>5611.9754069279734</v>
      </c>
      <c r="AQ141" s="143">
        <v>5977.6346114661865</v>
      </c>
      <c r="AR141" s="143">
        <v>6367.5486226864941</v>
      </c>
      <c r="AS141" s="143">
        <v>6783.3579493426087</v>
      </c>
      <c r="AT141" s="143">
        <v>7226.8163483416829</v>
      </c>
      <c r="AU141" s="146">
        <v>62751.419035911094</v>
      </c>
      <c r="AV141" s="143">
        <v>8136.7254112993105</v>
      </c>
      <c r="AW141" s="143">
        <v>8582.7520686985972</v>
      </c>
      <c r="AX141" s="143">
        <v>9053.8532508506923</v>
      </c>
      <c r="AY141" s="143">
        <v>9551.4659462531199</v>
      </c>
      <c r="AZ141" s="143">
        <v>10077.110663393749</v>
      </c>
      <c r="BA141" s="143">
        <v>10632.396333977436</v>
      </c>
      <c r="BB141" s="143">
        <v>11219.025506027345</v>
      </c>
      <c r="BC141" s="143">
        <v>11838.7998440807</v>
      </c>
      <c r="BD141" s="143">
        <v>12493.625954724925</v>
      </c>
      <c r="BE141" s="143">
        <v>13185.521556807777</v>
      </c>
      <c r="BF141" s="143">
        <v>13916.622016807576</v>
      </c>
      <c r="BG141" s="143">
        <v>14689.187271071014</v>
      </c>
      <c r="BH141" s="146">
        <v>133377.08582399224</v>
      </c>
      <c r="BI141" s="143">
        <v>16532.251269042801</v>
      </c>
      <c r="BJ141" s="143">
        <v>17420.861024994101</v>
      </c>
      <c r="BK141" s="143">
        <v>18359.687606696742</v>
      </c>
      <c r="BL141" s="143">
        <v>19351.651030907633</v>
      </c>
      <c r="BM141" s="143">
        <v>20399.843725605446</v>
      </c>
      <c r="BN141" s="143">
        <v>21507.54079097043</v>
      </c>
      <c r="BO141" s="143">
        <v>22678.210873512176</v>
      </c>
      <c r="BP141" s="143">
        <v>23915.527690058927</v>
      </c>
      <c r="BQ141" s="143">
        <v>25223.382240522569</v>
      </c>
      <c r="BR141" s="143">
        <v>26605.895750685831</v>
      </c>
      <c r="BS141" s="143">
        <v>28067.433388730846</v>
      </c>
      <c r="BT141" s="143">
        <v>29612.618801848679</v>
      </c>
      <c r="BU141" s="146">
        <v>269674.90419357613</v>
      </c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</row>
    <row r="142" spans="1:86" s="102" customFormat="1" x14ac:dyDescent="0.25">
      <c r="B142" s="415" t="s">
        <v>345</v>
      </c>
      <c r="C142" s="144">
        <v>150</v>
      </c>
      <c r="D142" s="144">
        <v>154.5</v>
      </c>
      <c r="E142" s="144">
        <v>159.13499999999999</v>
      </c>
      <c r="F142" s="144">
        <v>163.90905000000001</v>
      </c>
      <c r="G142" s="144">
        <v>168.82632150000001</v>
      </c>
      <c r="H142" s="106" t="s">
        <v>311</v>
      </c>
      <c r="I142" s="143">
        <v>0</v>
      </c>
      <c r="J142" s="143">
        <v>0</v>
      </c>
      <c r="K142" s="143">
        <v>0</v>
      </c>
      <c r="L142" s="143">
        <v>0</v>
      </c>
      <c r="M142" s="143">
        <v>0</v>
      </c>
      <c r="N142" s="143">
        <v>0</v>
      </c>
      <c r="O142" s="143">
        <v>0</v>
      </c>
      <c r="P142" s="143">
        <v>0</v>
      </c>
      <c r="Q142" s="143">
        <v>0</v>
      </c>
      <c r="R142" s="143">
        <v>0</v>
      </c>
      <c r="S142" s="143">
        <v>0</v>
      </c>
      <c r="T142" s="143">
        <v>0</v>
      </c>
      <c r="U142" s="146">
        <v>0</v>
      </c>
      <c r="V142" s="143">
        <v>0</v>
      </c>
      <c r="W142" s="143">
        <v>0</v>
      </c>
      <c r="X142" s="143">
        <v>0</v>
      </c>
      <c r="Y142" s="143">
        <v>0</v>
      </c>
      <c r="Z142" s="143">
        <v>0</v>
      </c>
      <c r="AA142" s="143">
        <v>0</v>
      </c>
      <c r="AB142" s="143">
        <v>1679.1586099581421</v>
      </c>
      <c r="AC142" s="143">
        <v>1847.0744709539563</v>
      </c>
      <c r="AD142" s="143">
        <v>2031.781918049352</v>
      </c>
      <c r="AE142" s="143">
        <v>2234.9601098542871</v>
      </c>
      <c r="AF142" s="143">
        <v>2458.4561208397167</v>
      </c>
      <c r="AG142" s="143">
        <v>2704.3017329236882</v>
      </c>
      <c r="AH142" s="146">
        <v>12955.732962579143</v>
      </c>
      <c r="AI142" s="143">
        <v>4015.8381673507547</v>
      </c>
      <c r="AJ142" s="143">
        <v>4275.5513561516364</v>
      </c>
      <c r="AK142" s="143">
        <v>4552.3483681813577</v>
      </c>
      <c r="AL142" s="143">
        <v>4847.3743153857122</v>
      </c>
      <c r="AM142" s="143">
        <v>5161.8526230314055</v>
      </c>
      <c r="AN142" s="143">
        <v>5497.0904970336442</v>
      </c>
      <c r="AO142" s="143">
        <v>5854.4847808056475</v>
      </c>
      <c r="AP142" s="143">
        <v>6235.5282299199689</v>
      </c>
      <c r="AQ142" s="143">
        <v>6641.8162349624281</v>
      </c>
      <c r="AR142" s="143">
        <v>7075.0540252072142</v>
      </c>
      <c r="AS142" s="143">
        <v>7537.0643881584529</v>
      </c>
      <c r="AT142" s="143">
        <v>8029.7959426018688</v>
      </c>
      <c r="AU142" s="146">
        <v>69723.7989287901</v>
      </c>
      <c r="AV142" s="143">
        <v>9040.8060125547872</v>
      </c>
      <c r="AW142" s="143">
        <v>9536.3911874428832</v>
      </c>
      <c r="AX142" s="143">
        <v>10059.836945389656</v>
      </c>
      <c r="AY142" s="143">
        <v>10612.739940281243</v>
      </c>
      <c r="AZ142" s="143">
        <v>11196.789625993051</v>
      </c>
      <c r="BA142" s="143">
        <v>11813.773704419371</v>
      </c>
      <c r="BB142" s="143">
        <v>12465.583895585936</v>
      </c>
      <c r="BC142" s="143">
        <v>13154.222048978554</v>
      </c>
      <c r="BD142" s="143">
        <v>13881.806616361026</v>
      </c>
      <c r="BE142" s="143">
        <v>14650.579507564195</v>
      </c>
      <c r="BF142" s="143">
        <v>15462.913352008416</v>
      </c>
      <c r="BG142" s="143">
        <v>16321.319190078901</v>
      </c>
      <c r="BH142" s="146">
        <v>148196.76202665802</v>
      </c>
      <c r="BI142" s="143">
        <v>18369.168076714221</v>
      </c>
      <c r="BJ142" s="143">
        <v>19356.512249993444</v>
      </c>
      <c r="BK142" s="143">
        <v>20399.65289632971</v>
      </c>
      <c r="BL142" s="143">
        <v>21501.834478786255</v>
      </c>
      <c r="BM142" s="143">
        <v>22666.493028450492</v>
      </c>
      <c r="BN142" s="143">
        <v>23897.267545522696</v>
      </c>
      <c r="BO142" s="143">
        <v>25198.01208168019</v>
      </c>
      <c r="BP142" s="143">
        <v>26572.808544509917</v>
      </c>
      <c r="BQ142" s="143">
        <v>28025.980267247294</v>
      </c>
      <c r="BR142" s="143">
        <v>29562.106389650922</v>
      </c>
      <c r="BS142" s="143">
        <v>31186.037098589826</v>
      </c>
      <c r="BT142" s="143">
        <v>32902.909779831862</v>
      </c>
      <c r="BU142" s="146">
        <v>299638.78243730689</v>
      </c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</row>
    <row r="143" spans="1:86" s="102" customFormat="1" x14ac:dyDescent="0.25">
      <c r="B143" s="415" t="s">
        <v>346</v>
      </c>
      <c r="C143" s="144">
        <v>80</v>
      </c>
      <c r="D143" s="144">
        <v>82.4</v>
      </c>
      <c r="E143" s="144">
        <v>84.872000000000014</v>
      </c>
      <c r="F143" s="144">
        <v>87.418160000000015</v>
      </c>
      <c r="G143" s="144">
        <v>90.040704800000015</v>
      </c>
      <c r="H143" s="106" t="s">
        <v>311</v>
      </c>
      <c r="I143" s="143">
        <v>0</v>
      </c>
      <c r="J143" s="143">
        <v>0</v>
      </c>
      <c r="K143" s="143">
        <v>0</v>
      </c>
      <c r="L143" s="143">
        <v>0</v>
      </c>
      <c r="M143" s="143">
        <v>0</v>
      </c>
      <c r="N143" s="143">
        <v>0</v>
      </c>
      <c r="O143" s="143">
        <v>0</v>
      </c>
      <c r="P143" s="143">
        <v>0</v>
      </c>
      <c r="Q143" s="143">
        <v>0</v>
      </c>
      <c r="R143" s="143">
        <v>0</v>
      </c>
      <c r="S143" s="143">
        <v>0</v>
      </c>
      <c r="T143" s="143">
        <v>0</v>
      </c>
      <c r="U143" s="146">
        <v>0</v>
      </c>
      <c r="V143" s="143">
        <v>0</v>
      </c>
      <c r="W143" s="143">
        <v>0</v>
      </c>
      <c r="X143" s="143">
        <v>0</v>
      </c>
      <c r="Y143" s="143">
        <v>0</v>
      </c>
      <c r="Z143" s="143">
        <v>0</v>
      </c>
      <c r="AA143" s="143">
        <v>0</v>
      </c>
      <c r="AB143" s="143">
        <v>1455.2707952970566</v>
      </c>
      <c r="AC143" s="143">
        <v>1600.7978748267624</v>
      </c>
      <c r="AD143" s="143">
        <v>1760.8776623094386</v>
      </c>
      <c r="AE143" s="143">
        <v>1936.9654285403824</v>
      </c>
      <c r="AF143" s="143">
        <v>2130.661971394421</v>
      </c>
      <c r="AG143" s="143">
        <v>2343.7281685338635</v>
      </c>
      <c r="AH143" s="146">
        <v>11228.301900901924</v>
      </c>
      <c r="AI143" s="143">
        <v>3641.0266050646851</v>
      </c>
      <c r="AJ143" s="143">
        <v>3876.4998962441514</v>
      </c>
      <c r="AK143" s="143">
        <v>4127.4625204844315</v>
      </c>
      <c r="AL143" s="143">
        <v>4394.9527126163803</v>
      </c>
      <c r="AM143" s="143">
        <v>4680.0797115484756</v>
      </c>
      <c r="AN143" s="143">
        <v>4984.0287173105062</v>
      </c>
      <c r="AO143" s="143">
        <v>5308.0662012637877</v>
      </c>
      <c r="AP143" s="143">
        <v>5653.5455951274398</v>
      </c>
      <c r="AQ143" s="143">
        <v>6021.9133863659354</v>
      </c>
      <c r="AR143" s="143">
        <v>6414.7156495212093</v>
      </c>
      <c r="AS143" s="143">
        <v>6833.6050452636646</v>
      </c>
      <c r="AT143" s="143">
        <v>7280.3483212923629</v>
      </c>
      <c r="AU143" s="146">
        <v>63216.244362103025</v>
      </c>
      <c r="AV143" s="143">
        <v>8196.9974513830093</v>
      </c>
      <c r="AW143" s="143">
        <v>8646.3280099482163</v>
      </c>
      <c r="AX143" s="143">
        <v>9120.918830486622</v>
      </c>
      <c r="AY143" s="143">
        <v>9622.2175458549955</v>
      </c>
      <c r="AZ143" s="143">
        <v>10151.755927567036</v>
      </c>
      <c r="BA143" s="143">
        <v>10711.154825340231</v>
      </c>
      <c r="BB143" s="143">
        <v>11302.129398664585</v>
      </c>
      <c r="BC143" s="143">
        <v>11926.494657740557</v>
      </c>
      <c r="BD143" s="143">
        <v>12586.171332167331</v>
      </c>
      <c r="BE143" s="143">
        <v>13283.192086858204</v>
      </c>
      <c r="BF143" s="143">
        <v>14019.708105820964</v>
      </c>
      <c r="BG143" s="143">
        <v>14797.996065671538</v>
      </c>
      <c r="BH143" s="146">
        <v>134365.06423750328</v>
      </c>
      <c r="BI143" s="143">
        <v>16654.712389554228</v>
      </c>
      <c r="BJ143" s="143">
        <v>17549.904439994058</v>
      </c>
      <c r="BK143" s="143">
        <v>18495.685292672271</v>
      </c>
      <c r="BL143" s="143">
        <v>19494.996594099543</v>
      </c>
      <c r="BM143" s="143">
        <v>20550.953679128452</v>
      </c>
      <c r="BN143" s="143">
        <v>21666.855907940582</v>
      </c>
      <c r="BO143" s="143">
        <v>22846.197620723375</v>
      </c>
      <c r="BP143" s="143">
        <v>24092.679747022325</v>
      </c>
      <c r="BQ143" s="143">
        <v>25410.222108970887</v>
      </c>
      <c r="BR143" s="143">
        <v>26802.976459950176</v>
      </c>
      <c r="BS143" s="143">
        <v>28275.340302721444</v>
      </c>
      <c r="BT143" s="143">
        <v>29831.971533714226</v>
      </c>
      <c r="BU143" s="146">
        <v>271672.4960764916</v>
      </c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</row>
    <row r="144" spans="1:86" s="140" customFormat="1" x14ac:dyDescent="0.25">
      <c r="B144" s="170" t="s">
        <v>277</v>
      </c>
      <c r="I144" s="150">
        <v>4405.5499999999993</v>
      </c>
      <c r="J144" s="150">
        <v>4934.2160000000013</v>
      </c>
      <c r="K144" s="150">
        <v>5526.3219200000021</v>
      </c>
      <c r="L144" s="150">
        <v>6189.4805504000024</v>
      </c>
      <c r="M144" s="150">
        <v>6932.2182164480027</v>
      </c>
      <c r="N144" s="150">
        <v>7764.084402421764</v>
      </c>
      <c r="O144" s="150">
        <v>8695.7745307123787</v>
      </c>
      <c r="P144" s="150">
        <v>9739.2674743978641</v>
      </c>
      <c r="Q144" s="150">
        <v>10907.979571325608</v>
      </c>
      <c r="R144" s="150">
        <v>12216.937119884682</v>
      </c>
      <c r="S144" s="150">
        <v>13682.969574270846</v>
      </c>
      <c r="T144" s="150">
        <v>15324.925923183348</v>
      </c>
      <c r="U144" s="134">
        <v>106319.72528304449</v>
      </c>
      <c r="V144" s="150">
        <v>19145.880688948346</v>
      </c>
      <c r="W144" s="150">
        <v>21341.250247675292</v>
      </c>
      <c r="X144" s="150">
        <v>23789.850541054773</v>
      </c>
      <c r="Y144" s="150">
        <v>26521.047896005653</v>
      </c>
      <c r="Z144" s="150">
        <v>29567.630462553061</v>
      </c>
      <c r="AA144" s="150">
        <v>32966.208618988821</v>
      </c>
      <c r="AB144" s="150">
        <v>38032.242866131106</v>
      </c>
      <c r="AC144" s="150">
        <v>41835.467152744226</v>
      </c>
      <c r="AD144" s="150">
        <v>46019.013868018643</v>
      </c>
      <c r="AE144" s="150">
        <v>50620.915254820502</v>
      </c>
      <c r="AF144" s="150">
        <v>55683.006780302567</v>
      </c>
      <c r="AG144" s="150">
        <v>61251.307458332813</v>
      </c>
      <c r="AH144" s="134">
        <v>446773.82183557574</v>
      </c>
      <c r="AI144" s="150">
        <v>67881.051155452253</v>
      </c>
      <c r="AJ144" s="150">
        <v>72271.069756816505</v>
      </c>
      <c r="AK144" s="150">
        <v>76949.861916825554</v>
      </c>
      <c r="AL144" s="150">
        <v>81936.783844403151</v>
      </c>
      <c r="AM144" s="150">
        <v>87252.515504640876</v>
      </c>
      <c r="AN144" s="150">
        <v>92919.153034858711</v>
      </c>
      <c r="AO144" s="150">
        <v>98960.30774488482</v>
      </c>
      <c r="AP144" s="150">
        <v>105401.21217974724</v>
      </c>
      <c r="AQ144" s="150">
        <v>112268.83375831494</v>
      </c>
      <c r="AR144" s="150">
        <v>119591.99653941928</v>
      </c>
      <c r="AS144" s="150">
        <v>127401.51170783841</v>
      </c>
      <c r="AT144" s="150">
        <v>135730.31741644692</v>
      </c>
      <c r="AU144" s="134">
        <v>1178564.6145596486</v>
      </c>
      <c r="AV144" s="150">
        <v>152819.75763221778</v>
      </c>
      <c r="AW144" s="150">
        <v>161196.79903840958</v>
      </c>
      <c r="AX144" s="150">
        <v>170044.77716690316</v>
      </c>
      <c r="AY144" s="150">
        <v>179390.68079055395</v>
      </c>
      <c r="AZ144" s="150">
        <v>189263.06731136923</v>
      </c>
      <c r="BA144" s="150">
        <v>199692.1548503688</v>
      </c>
      <c r="BB144" s="150">
        <v>210709.91978172094</v>
      </c>
      <c r="BC144" s="150">
        <v>222350.20003456748</v>
      </c>
      <c r="BD144" s="150">
        <v>234648.80450522254</v>
      </c>
      <c r="BE144" s="150">
        <v>247643.62894286009</v>
      </c>
      <c r="BF144" s="150">
        <v>261374.77869344893</v>
      </c>
      <c r="BG144" s="150">
        <v>275884.69870963373</v>
      </c>
      <c r="BH144" s="134">
        <v>2505019.2674572757</v>
      </c>
      <c r="BI144" s="150">
        <v>310500.17105672607</v>
      </c>
      <c r="BJ144" s="150">
        <v>327189.5787323892</v>
      </c>
      <c r="BK144" s="150">
        <v>344822.13279095985</v>
      </c>
      <c r="BL144" s="150">
        <v>363452.67547308374</v>
      </c>
      <c r="BM144" s="150">
        <v>383139.2871575749</v>
      </c>
      <c r="BN144" s="150">
        <v>403943.4790778188</v>
      </c>
      <c r="BO144" s="150">
        <v>425930.39755400096</v>
      </c>
      <c r="BP144" s="150">
        <v>449169.04043069936</v>
      </c>
      <c r="BQ144" s="150">
        <v>473732.48645070347</v>
      </c>
      <c r="BR144" s="150">
        <v>499698.13833973272</v>
      </c>
      <c r="BS144" s="150">
        <v>527147.98042316339</v>
      </c>
      <c r="BT144" s="150">
        <v>556168.85164509132</v>
      </c>
      <c r="BU144" s="134">
        <v>5064894.2191319438</v>
      </c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1"/>
      <c r="CH144" s="159"/>
    </row>
    <row r="145" spans="1:256" s="102" customFormat="1" x14ac:dyDescent="0.25">
      <c r="A145" s="122"/>
      <c r="C145" s="160"/>
      <c r="D145" s="160"/>
      <c r="E145" s="160"/>
      <c r="F145" s="160"/>
      <c r="G145" s="160"/>
      <c r="H145" s="161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3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3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3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3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3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43"/>
      <c r="CH145" s="162"/>
      <c r="CI145" s="122"/>
      <c r="CJ145" s="122"/>
      <c r="CK145" s="122"/>
      <c r="CL145" s="122"/>
      <c r="CM145" s="122"/>
      <c r="CN145" s="122"/>
      <c r="CO145" s="122"/>
      <c r="CP145" s="122"/>
      <c r="CQ145" s="122"/>
      <c r="CR145" s="122"/>
      <c r="CS145" s="122"/>
      <c r="CT145" s="122"/>
      <c r="CU145" s="122"/>
      <c r="CV145" s="122"/>
      <c r="CW145" s="122"/>
      <c r="CX145" s="122"/>
      <c r="CY145" s="122"/>
      <c r="CZ145" s="122"/>
      <c r="DA145" s="122"/>
      <c r="DB145" s="122"/>
      <c r="DC145" s="122"/>
      <c r="DD145" s="122"/>
      <c r="DE145" s="122"/>
      <c r="DF145" s="122"/>
      <c r="DG145" s="122"/>
      <c r="DH145" s="122"/>
      <c r="DI145" s="122"/>
      <c r="DJ145" s="122"/>
      <c r="DK145" s="122"/>
      <c r="DL145" s="122"/>
      <c r="DM145" s="122"/>
      <c r="DN145" s="122"/>
      <c r="DO145" s="122"/>
      <c r="DP145" s="122"/>
      <c r="DQ145" s="122"/>
      <c r="DR145" s="122"/>
      <c r="DS145" s="122"/>
      <c r="DT145" s="122"/>
      <c r="DU145" s="122"/>
      <c r="DV145" s="122"/>
      <c r="DW145" s="122"/>
      <c r="DX145" s="122"/>
      <c r="DY145" s="122"/>
      <c r="DZ145" s="122"/>
      <c r="EA145" s="122"/>
      <c r="EB145" s="122"/>
      <c r="EC145" s="122"/>
      <c r="ED145" s="122"/>
      <c r="EE145" s="122"/>
      <c r="EF145" s="122"/>
      <c r="EG145" s="122"/>
      <c r="EH145" s="122"/>
      <c r="EI145" s="122"/>
      <c r="EJ145" s="122"/>
      <c r="EK145" s="122"/>
      <c r="EL145" s="122"/>
      <c r="EM145" s="122"/>
      <c r="EN145" s="122"/>
      <c r="EO145" s="122"/>
      <c r="EP145" s="122"/>
      <c r="EQ145" s="122"/>
      <c r="ER145" s="122"/>
      <c r="ES145" s="122"/>
      <c r="ET145" s="122"/>
      <c r="EU145" s="122"/>
      <c r="EV145" s="122"/>
      <c r="EW145" s="122"/>
      <c r="EX145" s="122"/>
      <c r="EY145" s="122"/>
      <c r="EZ145" s="122"/>
      <c r="FA145" s="122"/>
      <c r="FB145" s="122"/>
      <c r="FC145" s="122"/>
      <c r="FD145" s="122"/>
      <c r="FE145" s="122"/>
      <c r="FF145" s="122"/>
      <c r="FG145" s="122"/>
      <c r="FH145" s="122"/>
      <c r="FI145" s="122"/>
      <c r="FJ145" s="122"/>
      <c r="FK145" s="122"/>
      <c r="FL145" s="122"/>
      <c r="FM145" s="122"/>
      <c r="FN145" s="122"/>
      <c r="FO145" s="122"/>
      <c r="FP145" s="122"/>
      <c r="FQ145" s="122"/>
      <c r="FR145" s="122"/>
      <c r="FS145" s="122"/>
      <c r="FT145" s="122"/>
      <c r="FU145" s="122"/>
      <c r="FV145" s="122"/>
      <c r="FW145" s="122"/>
      <c r="FX145" s="122"/>
      <c r="FY145" s="122"/>
      <c r="FZ145" s="122"/>
      <c r="GA145" s="122"/>
      <c r="GB145" s="122"/>
      <c r="GC145" s="122"/>
      <c r="GD145" s="122"/>
      <c r="GE145" s="122"/>
      <c r="GF145" s="122"/>
      <c r="GG145" s="122"/>
      <c r="GH145" s="122"/>
      <c r="GI145" s="122"/>
      <c r="GJ145" s="122"/>
      <c r="GK145" s="122"/>
      <c r="GL145" s="122"/>
      <c r="GM145" s="122"/>
      <c r="GN145" s="122"/>
      <c r="GO145" s="122"/>
      <c r="GP145" s="122"/>
      <c r="GQ145" s="122"/>
      <c r="GR145" s="122"/>
      <c r="GS145" s="122"/>
      <c r="GT145" s="122"/>
      <c r="GU145" s="122"/>
      <c r="GV145" s="122"/>
      <c r="GW145" s="122"/>
      <c r="GX145" s="122"/>
      <c r="GY145" s="122"/>
      <c r="GZ145" s="122"/>
      <c r="HA145" s="122"/>
      <c r="HB145" s="122"/>
      <c r="HC145" s="122"/>
      <c r="HD145" s="122"/>
      <c r="HE145" s="122"/>
      <c r="HF145" s="122"/>
      <c r="HG145" s="122"/>
      <c r="HH145" s="122"/>
      <c r="HI145" s="122"/>
      <c r="HJ145" s="122"/>
      <c r="HK145" s="122"/>
      <c r="HL145" s="122"/>
      <c r="HM145" s="122"/>
      <c r="HN145" s="122"/>
      <c r="HO145" s="122"/>
      <c r="HP145" s="122"/>
      <c r="HQ145" s="122"/>
      <c r="HR145" s="122"/>
      <c r="HS145" s="122"/>
      <c r="HT145" s="122"/>
      <c r="HU145" s="122"/>
      <c r="HV145" s="122"/>
      <c r="HW145" s="122"/>
      <c r="HX145" s="122"/>
      <c r="HY145" s="122"/>
      <c r="HZ145" s="122"/>
      <c r="IA145" s="122"/>
      <c r="IB145" s="122"/>
      <c r="IC145" s="122"/>
      <c r="ID145" s="122"/>
      <c r="IE145" s="122"/>
      <c r="IF145" s="122"/>
      <c r="IG145" s="122"/>
      <c r="IH145" s="122"/>
      <c r="II145" s="122"/>
      <c r="IJ145" s="122"/>
      <c r="IK145" s="122"/>
      <c r="IL145" s="122"/>
      <c r="IM145" s="122"/>
      <c r="IN145" s="122"/>
      <c r="IO145" s="122"/>
      <c r="IP145" s="122"/>
      <c r="IQ145" s="122"/>
      <c r="IR145" s="122"/>
      <c r="IS145" s="122"/>
      <c r="IT145" s="122"/>
      <c r="IU145" s="122"/>
      <c r="IV145" s="122"/>
    </row>
    <row r="146" spans="1:256" s="102" customFormat="1" x14ac:dyDescent="0.25">
      <c r="B146" s="123" t="s">
        <v>321</v>
      </c>
      <c r="C146" s="161"/>
      <c r="D146" s="161"/>
      <c r="E146" s="161"/>
      <c r="F146" s="161"/>
      <c r="G146" s="161"/>
      <c r="H146" s="161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5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5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5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5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5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</row>
    <row r="147" spans="1:256" s="102" customFormat="1" x14ac:dyDescent="0.25">
      <c r="B147" s="415" t="s">
        <v>343</v>
      </c>
      <c r="C147" s="144">
        <v>252</v>
      </c>
      <c r="D147" s="144">
        <v>259.56</v>
      </c>
      <c r="E147" s="144">
        <v>267.34680000000003</v>
      </c>
      <c r="F147" s="144">
        <v>275.36720400000002</v>
      </c>
      <c r="G147" s="144">
        <v>283.62822012000004</v>
      </c>
      <c r="H147" s="161" t="s">
        <v>311</v>
      </c>
      <c r="I147" s="143">
        <v>158.76</v>
      </c>
      <c r="J147" s="143">
        <v>177.81120000000004</v>
      </c>
      <c r="K147" s="143">
        <v>199.14854400000002</v>
      </c>
      <c r="L147" s="143">
        <v>223.04636928000002</v>
      </c>
      <c r="M147" s="143">
        <v>249.81193359360009</v>
      </c>
      <c r="N147" s="143">
        <v>279.7893656248321</v>
      </c>
      <c r="O147" s="143">
        <v>313.36408949981194</v>
      </c>
      <c r="P147" s="143">
        <v>350.96778023978942</v>
      </c>
      <c r="Q147" s="143">
        <v>393.08391386856414</v>
      </c>
      <c r="R147" s="143">
        <v>440.25398353279184</v>
      </c>
      <c r="S147" s="143">
        <v>493.08446155672692</v>
      </c>
      <c r="T147" s="143">
        <v>552.25459694353424</v>
      </c>
      <c r="U147" s="146">
        <v>3831.3762381396505</v>
      </c>
      <c r="V147" s="143">
        <v>707.86767003784564</v>
      </c>
      <c r="W147" s="143">
        <v>792.81179044238729</v>
      </c>
      <c r="X147" s="143">
        <v>887.94920529547392</v>
      </c>
      <c r="Y147" s="143">
        <v>994.50310993093092</v>
      </c>
      <c r="Z147" s="143">
        <v>1113.8434831226427</v>
      </c>
      <c r="AA147" s="143">
        <v>1247.5047010973599</v>
      </c>
      <c r="AB147" s="143">
        <v>1372.2551712070961</v>
      </c>
      <c r="AC147" s="143">
        <v>1509.4806883278056</v>
      </c>
      <c r="AD147" s="143">
        <v>1660.4287571605864</v>
      </c>
      <c r="AE147" s="143">
        <v>1826.4716328766451</v>
      </c>
      <c r="AF147" s="143">
        <v>2009.11879616431</v>
      </c>
      <c r="AG147" s="143">
        <v>2210.0306757807411</v>
      </c>
      <c r="AH147" s="146">
        <v>16332.265681443825</v>
      </c>
      <c r="AI147" s="143">
        <v>2412.9114918174137</v>
      </c>
      <c r="AJ147" s="143">
        <v>2557.6861813264586</v>
      </c>
      <c r="AK147" s="143">
        <v>2711.147352206046</v>
      </c>
      <c r="AL147" s="143">
        <v>2873.816193338409</v>
      </c>
      <c r="AM147" s="143">
        <v>3046.2451649387135</v>
      </c>
      <c r="AN147" s="143">
        <v>3229.0198748350367</v>
      </c>
      <c r="AO147" s="143">
        <v>3422.7610673251388</v>
      </c>
      <c r="AP147" s="143">
        <v>3628.1267313646472</v>
      </c>
      <c r="AQ147" s="143">
        <v>3845.8143352465254</v>
      </c>
      <c r="AR147" s="143">
        <v>4076.5631953613174</v>
      </c>
      <c r="AS147" s="143">
        <v>4321.1569870829971</v>
      </c>
      <c r="AT147" s="143">
        <v>4580.4264063079763</v>
      </c>
      <c r="AU147" s="146">
        <v>40705.674981150682</v>
      </c>
      <c r="AV147" s="143">
        <v>5397.2080430808146</v>
      </c>
      <c r="AW147" s="143">
        <v>5613.0963648040479</v>
      </c>
      <c r="AX147" s="143">
        <v>5837.6202193962108</v>
      </c>
      <c r="AY147" s="143">
        <v>6071.1250281720595</v>
      </c>
      <c r="AZ147" s="143">
        <v>6313.970029298941</v>
      </c>
      <c r="BA147" s="143">
        <v>6566.5288304709002</v>
      </c>
      <c r="BB147" s="143">
        <v>6829.1899836897364</v>
      </c>
      <c r="BC147" s="143">
        <v>7102.3575830373256</v>
      </c>
      <c r="BD147" s="143">
        <v>7386.4518863588191</v>
      </c>
      <c r="BE147" s="143">
        <v>7681.9099618131731</v>
      </c>
      <c r="BF147" s="143">
        <v>7989.1863602857002</v>
      </c>
      <c r="BG147" s="143">
        <v>8308.7538146971274</v>
      </c>
      <c r="BH147" s="146">
        <v>81097.398105104861</v>
      </c>
      <c r="BI147" s="143">
        <v>9616.0984603769266</v>
      </c>
      <c r="BJ147" s="143">
        <v>9616.0984603769266</v>
      </c>
      <c r="BK147" s="143">
        <v>9904.5814141882347</v>
      </c>
      <c r="BL147" s="143">
        <v>9904.5814141882347</v>
      </c>
      <c r="BM147" s="143">
        <v>10201.718856613885</v>
      </c>
      <c r="BN147" s="143">
        <v>10201.718856613885</v>
      </c>
      <c r="BO147" s="143">
        <v>10507.7704223123</v>
      </c>
      <c r="BP147" s="143">
        <v>10507.7704223123</v>
      </c>
      <c r="BQ147" s="143">
        <v>10823.00353498167</v>
      </c>
      <c r="BR147" s="143">
        <v>10823.00353498167</v>
      </c>
      <c r="BS147" s="143">
        <v>11147.693641031119</v>
      </c>
      <c r="BT147" s="143">
        <v>11147.693641031119</v>
      </c>
      <c r="BU147" s="146">
        <v>124401.73265900828</v>
      </c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</row>
    <row r="148" spans="1:256" s="102" customFormat="1" x14ac:dyDescent="0.25">
      <c r="B148" s="415" t="s">
        <v>344</v>
      </c>
      <c r="C148" s="144">
        <v>138</v>
      </c>
      <c r="D148" s="144">
        <v>142.14000000000001</v>
      </c>
      <c r="E148" s="144">
        <v>146.40420000000003</v>
      </c>
      <c r="F148" s="144">
        <v>150.79632600000005</v>
      </c>
      <c r="G148" s="144">
        <v>155.32021578000007</v>
      </c>
      <c r="H148" s="161" t="s">
        <v>311</v>
      </c>
      <c r="I148" s="143">
        <v>289.8</v>
      </c>
      <c r="J148" s="143">
        <v>324.57600000000002</v>
      </c>
      <c r="K148" s="143">
        <v>363.52512000000007</v>
      </c>
      <c r="L148" s="143">
        <v>407.14813440000006</v>
      </c>
      <c r="M148" s="143">
        <v>456.00591052800019</v>
      </c>
      <c r="N148" s="143">
        <v>510.72661979136024</v>
      </c>
      <c r="O148" s="143">
        <v>572.01381416632341</v>
      </c>
      <c r="P148" s="143">
        <v>640.65547186628226</v>
      </c>
      <c r="Q148" s="143">
        <v>717.5341284902363</v>
      </c>
      <c r="R148" s="143">
        <v>803.63822390906466</v>
      </c>
      <c r="S148" s="143">
        <v>900.07481077815237</v>
      </c>
      <c r="T148" s="143">
        <v>1008.0837880715308</v>
      </c>
      <c r="U148" s="146">
        <v>6993.7820220009498</v>
      </c>
      <c r="V148" s="143">
        <v>1085.3970940580302</v>
      </c>
      <c r="W148" s="143">
        <v>1215.6447453449941</v>
      </c>
      <c r="X148" s="143">
        <v>1361.5221147863936</v>
      </c>
      <c r="Y148" s="143">
        <v>1524.9047685607609</v>
      </c>
      <c r="Z148" s="143">
        <v>1707.8933407880525</v>
      </c>
      <c r="AA148" s="143">
        <v>1912.840541682619</v>
      </c>
      <c r="AB148" s="143">
        <v>2104.1245958508812</v>
      </c>
      <c r="AC148" s="143">
        <v>2314.5370554359693</v>
      </c>
      <c r="AD148" s="143">
        <v>2545.9907609795664</v>
      </c>
      <c r="AE148" s="143">
        <v>2800.589837077523</v>
      </c>
      <c r="AF148" s="143">
        <v>3080.6488207852758</v>
      </c>
      <c r="AG148" s="143">
        <v>3388.7137028638031</v>
      </c>
      <c r="AH148" s="146">
        <v>25042.807378213867</v>
      </c>
      <c r="AI148" s="143">
        <v>3964.0688794143221</v>
      </c>
      <c r="AJ148" s="143">
        <v>4201.9130121791814</v>
      </c>
      <c r="AK148" s="143">
        <v>4454.0277929099329</v>
      </c>
      <c r="AL148" s="143">
        <v>4721.2694604845292</v>
      </c>
      <c r="AM148" s="143">
        <v>5004.5456281136021</v>
      </c>
      <c r="AN148" s="143">
        <v>5304.8183658004173</v>
      </c>
      <c r="AO148" s="143">
        <v>5623.1074677484421</v>
      </c>
      <c r="AP148" s="143">
        <v>5960.4939158133484</v>
      </c>
      <c r="AQ148" s="143">
        <v>6318.1235507621504</v>
      </c>
      <c r="AR148" s="143">
        <v>6697.2109638078791</v>
      </c>
      <c r="AS148" s="143">
        <v>7099.0436216363514</v>
      </c>
      <c r="AT148" s="143">
        <v>7524.9862389345326</v>
      </c>
      <c r="AU148" s="146">
        <v>66873.608897604689</v>
      </c>
      <c r="AV148" s="143">
        <v>8866.8417850613405</v>
      </c>
      <c r="AW148" s="143">
        <v>9221.515456463796</v>
      </c>
      <c r="AX148" s="143">
        <v>9590.3760747223478</v>
      </c>
      <c r="AY148" s="143">
        <v>9973.9911177112444</v>
      </c>
      <c r="AZ148" s="143">
        <v>10372.950762419692</v>
      </c>
      <c r="BA148" s="143">
        <v>10787.868792916481</v>
      </c>
      <c r="BB148" s="143">
        <v>11219.383544633141</v>
      </c>
      <c r="BC148" s="143">
        <v>11668.158886418465</v>
      </c>
      <c r="BD148" s="143">
        <v>12134.885241875205</v>
      </c>
      <c r="BE148" s="143">
        <v>12620.280651550216</v>
      </c>
      <c r="BF148" s="143">
        <v>13125.091877612223</v>
      </c>
      <c r="BG148" s="143">
        <v>13650.095552716713</v>
      </c>
      <c r="BH148" s="146">
        <v>133231.43974410088</v>
      </c>
      <c r="BI148" s="143">
        <v>15797.876042047812</v>
      </c>
      <c r="BJ148" s="143">
        <v>15797.876042047812</v>
      </c>
      <c r="BK148" s="143">
        <v>16271.812323309248</v>
      </c>
      <c r="BL148" s="143">
        <v>16271.812323309248</v>
      </c>
      <c r="BM148" s="143">
        <v>16759.96669300853</v>
      </c>
      <c r="BN148" s="143">
        <v>16759.96669300853</v>
      </c>
      <c r="BO148" s="143">
        <v>17262.765693798785</v>
      </c>
      <c r="BP148" s="143">
        <v>17262.765693798785</v>
      </c>
      <c r="BQ148" s="143">
        <v>17780.648664612745</v>
      </c>
      <c r="BR148" s="143">
        <v>17780.648664612745</v>
      </c>
      <c r="BS148" s="143">
        <v>18314.06812455113</v>
      </c>
      <c r="BT148" s="143">
        <v>18314.06812455113</v>
      </c>
      <c r="BU148" s="146">
        <v>204374.27508265647</v>
      </c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</row>
    <row r="149" spans="1:256" s="102" customFormat="1" x14ac:dyDescent="0.25">
      <c r="B149" s="415" t="s">
        <v>345</v>
      </c>
      <c r="C149" s="144">
        <v>75</v>
      </c>
      <c r="D149" s="144">
        <v>77.25</v>
      </c>
      <c r="E149" s="144">
        <v>79.567499999999995</v>
      </c>
      <c r="F149" s="144">
        <v>81.954525000000004</v>
      </c>
      <c r="G149" s="144">
        <v>84.413160750000003</v>
      </c>
      <c r="H149" s="161" t="s">
        <v>311</v>
      </c>
      <c r="I149" s="143">
        <v>315</v>
      </c>
      <c r="J149" s="143">
        <v>352.80000000000007</v>
      </c>
      <c r="K149" s="143">
        <v>395.13600000000008</v>
      </c>
      <c r="L149" s="143">
        <v>442.55232000000007</v>
      </c>
      <c r="M149" s="143">
        <v>495.65859840000019</v>
      </c>
      <c r="N149" s="143">
        <v>555.13763020800025</v>
      </c>
      <c r="O149" s="143">
        <v>621.75414583296015</v>
      </c>
      <c r="P149" s="143">
        <v>696.36464333291553</v>
      </c>
      <c r="Q149" s="143">
        <v>779.92840053286545</v>
      </c>
      <c r="R149" s="143">
        <v>873.5198085968093</v>
      </c>
      <c r="S149" s="143">
        <v>978.34218562842659</v>
      </c>
      <c r="T149" s="143">
        <v>1095.7432479038378</v>
      </c>
      <c r="U149" s="146">
        <v>7601.9369804358157</v>
      </c>
      <c r="V149" s="143">
        <v>1179.7794500630762</v>
      </c>
      <c r="W149" s="143">
        <v>1321.3529840706456</v>
      </c>
      <c r="X149" s="143">
        <v>1479.9153421591232</v>
      </c>
      <c r="Y149" s="143">
        <v>1657.5051832182182</v>
      </c>
      <c r="Z149" s="143">
        <v>1856.4058052044045</v>
      </c>
      <c r="AA149" s="143">
        <v>2079.1745018289334</v>
      </c>
      <c r="AB149" s="143">
        <v>2287.0919520118268</v>
      </c>
      <c r="AC149" s="143">
        <v>2515.8011472130097</v>
      </c>
      <c r="AD149" s="143">
        <v>2767.3812619343107</v>
      </c>
      <c r="AE149" s="143">
        <v>3044.1193881277422</v>
      </c>
      <c r="AF149" s="143">
        <v>3348.5313269405165</v>
      </c>
      <c r="AG149" s="143">
        <v>3683.3844596345684</v>
      </c>
      <c r="AH149" s="146">
        <v>27220.442802406378</v>
      </c>
      <c r="AI149" s="143">
        <v>4308.7705211025232</v>
      </c>
      <c r="AJ149" s="143">
        <v>4567.2967523686739</v>
      </c>
      <c r="AK149" s="143">
        <v>4841.3345575107951</v>
      </c>
      <c r="AL149" s="143">
        <v>5131.8146309614431</v>
      </c>
      <c r="AM149" s="143">
        <v>5439.723508819131</v>
      </c>
      <c r="AN149" s="143">
        <v>5766.1069193482781</v>
      </c>
      <c r="AO149" s="143">
        <v>6112.0733345091739</v>
      </c>
      <c r="AP149" s="143">
        <v>6478.7977345797253</v>
      </c>
      <c r="AQ149" s="143">
        <v>6867.5255986545089</v>
      </c>
      <c r="AR149" s="143">
        <v>7279.5771345737794</v>
      </c>
      <c r="AS149" s="143">
        <v>7716.3517626482062</v>
      </c>
      <c r="AT149" s="143">
        <v>8179.3328684070984</v>
      </c>
      <c r="AU149" s="146">
        <v>72688.705323483329</v>
      </c>
      <c r="AV149" s="143">
        <v>9637.8715055014545</v>
      </c>
      <c r="AW149" s="143">
        <v>10023.386365721513</v>
      </c>
      <c r="AX149" s="143">
        <v>10424.321820350375</v>
      </c>
      <c r="AY149" s="143">
        <v>10841.294693164393</v>
      </c>
      <c r="AZ149" s="143">
        <v>11274.946480890967</v>
      </c>
      <c r="BA149" s="143">
        <v>11725.944340126605</v>
      </c>
      <c r="BB149" s="143">
        <v>12194.982113731672</v>
      </c>
      <c r="BC149" s="143">
        <v>12682.781398280937</v>
      </c>
      <c r="BD149" s="143">
        <v>13190.092654212176</v>
      </c>
      <c r="BE149" s="143">
        <v>13717.696360380665</v>
      </c>
      <c r="BF149" s="143">
        <v>14266.404214795892</v>
      </c>
      <c r="BG149" s="143">
        <v>14837.060383387729</v>
      </c>
      <c r="BH149" s="146">
        <v>144816.78233054437</v>
      </c>
      <c r="BI149" s="143">
        <v>17171.604393530222</v>
      </c>
      <c r="BJ149" s="143">
        <v>17171.604393530222</v>
      </c>
      <c r="BK149" s="143">
        <v>17686.752525336131</v>
      </c>
      <c r="BL149" s="143">
        <v>17686.752525336131</v>
      </c>
      <c r="BM149" s="143">
        <v>18217.355101096218</v>
      </c>
      <c r="BN149" s="143">
        <v>18217.355101096218</v>
      </c>
      <c r="BO149" s="143">
        <v>18763.875754129105</v>
      </c>
      <c r="BP149" s="143">
        <v>18763.875754129105</v>
      </c>
      <c r="BQ149" s="143">
        <v>19326.792026752977</v>
      </c>
      <c r="BR149" s="143">
        <v>19326.792026752977</v>
      </c>
      <c r="BS149" s="143">
        <v>19906.595787555569</v>
      </c>
      <c r="BT149" s="143">
        <v>19906.595787555569</v>
      </c>
      <c r="BU149" s="146">
        <v>222145.95117680044</v>
      </c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</row>
    <row r="150" spans="1:256" s="102" customFormat="1" x14ac:dyDescent="0.25">
      <c r="B150" s="415" t="s">
        <v>346</v>
      </c>
      <c r="C150" s="144">
        <v>42.5</v>
      </c>
      <c r="D150" s="144">
        <v>43.774999999999999</v>
      </c>
      <c r="E150" s="144">
        <v>45.088250000000002</v>
      </c>
      <c r="F150" s="144">
        <v>46.440897500000005</v>
      </c>
      <c r="G150" s="144">
        <v>47.834124425000006</v>
      </c>
      <c r="H150" s="161" t="s">
        <v>311</v>
      </c>
      <c r="I150" s="143">
        <v>294.52500000000003</v>
      </c>
      <c r="J150" s="143">
        <v>329.86800000000005</v>
      </c>
      <c r="K150" s="143">
        <v>369.45216000000011</v>
      </c>
      <c r="L150" s="143">
        <v>413.78641920000007</v>
      </c>
      <c r="M150" s="143">
        <v>463.44078950400018</v>
      </c>
      <c r="N150" s="143">
        <v>519.05368424448022</v>
      </c>
      <c r="O150" s="143">
        <v>581.34012635381782</v>
      </c>
      <c r="P150" s="143">
        <v>651.10094151627595</v>
      </c>
      <c r="Q150" s="143">
        <v>729.23305449822919</v>
      </c>
      <c r="R150" s="143">
        <v>816.7410210380167</v>
      </c>
      <c r="S150" s="143">
        <v>914.74994356257878</v>
      </c>
      <c r="T150" s="143">
        <v>1024.5199367900884</v>
      </c>
      <c r="U150" s="146">
        <v>7107.8110767074868</v>
      </c>
      <c r="V150" s="143">
        <v>1098.3184880349113</v>
      </c>
      <c r="W150" s="143">
        <v>1230.1167065991008</v>
      </c>
      <c r="X150" s="143">
        <v>1377.7307113909931</v>
      </c>
      <c r="Y150" s="143">
        <v>1543.0583967579123</v>
      </c>
      <c r="Z150" s="143">
        <v>1728.2254043688622</v>
      </c>
      <c r="AA150" s="143">
        <v>1935.6124528931259</v>
      </c>
      <c r="AB150" s="143">
        <v>2129.1736981824388</v>
      </c>
      <c r="AC150" s="143">
        <v>2342.0910680006828</v>
      </c>
      <c r="AD150" s="143">
        <v>2576.3001748007509</v>
      </c>
      <c r="AE150" s="143">
        <v>2833.9301922808258</v>
      </c>
      <c r="AF150" s="143">
        <v>3117.323211508909</v>
      </c>
      <c r="AG150" s="143">
        <v>3429.0555326598001</v>
      </c>
      <c r="AH150" s="146">
        <v>25340.936037478314</v>
      </c>
      <c r="AI150" s="143">
        <v>4272.8641000933358</v>
      </c>
      <c r="AJ150" s="143">
        <v>4529.2359460989364</v>
      </c>
      <c r="AK150" s="143">
        <v>4800.9901028648728</v>
      </c>
      <c r="AL150" s="143">
        <v>5089.0495090367658</v>
      </c>
      <c r="AM150" s="143">
        <v>5394.3924795789717</v>
      </c>
      <c r="AN150" s="143">
        <v>5718.0560283537097</v>
      </c>
      <c r="AO150" s="143">
        <v>6061.1393900549319</v>
      </c>
      <c r="AP150" s="143">
        <v>6424.8077534582289</v>
      </c>
      <c r="AQ150" s="143">
        <v>6810.2962186657223</v>
      </c>
      <c r="AR150" s="143">
        <v>7218.9139917856655</v>
      </c>
      <c r="AS150" s="143">
        <v>7652.0488312928055</v>
      </c>
      <c r="AT150" s="143">
        <v>8111.1717611703743</v>
      </c>
      <c r="AU150" s="146">
        <v>72082.96611245432</v>
      </c>
      <c r="AV150" s="143">
        <v>9557.5559096222751</v>
      </c>
      <c r="AW150" s="143">
        <v>9939.8581460071691</v>
      </c>
      <c r="AX150" s="143">
        <v>10337.452471847457</v>
      </c>
      <c r="AY150" s="143">
        <v>10750.950570721358</v>
      </c>
      <c r="AZ150" s="143">
        <v>11180.988593550208</v>
      </c>
      <c r="BA150" s="143">
        <v>11628.228137292219</v>
      </c>
      <c r="BB150" s="143">
        <v>12093.357262783908</v>
      </c>
      <c r="BC150" s="143">
        <v>12577.091553295262</v>
      </c>
      <c r="BD150" s="143">
        <v>13080.175215427076</v>
      </c>
      <c r="BE150" s="143">
        <v>13603.38222404416</v>
      </c>
      <c r="BF150" s="143">
        <v>14147.517513005929</v>
      </c>
      <c r="BG150" s="143">
        <v>14713.418213526164</v>
      </c>
      <c r="BH150" s="146">
        <v>143609.97581112318</v>
      </c>
      <c r="BI150" s="143">
        <v>17028.507690250808</v>
      </c>
      <c r="BJ150" s="143">
        <v>17028.507690250808</v>
      </c>
      <c r="BK150" s="143">
        <v>17539.362920958331</v>
      </c>
      <c r="BL150" s="143">
        <v>17539.362920958331</v>
      </c>
      <c r="BM150" s="143">
        <v>18065.543808587085</v>
      </c>
      <c r="BN150" s="143">
        <v>18065.543808587085</v>
      </c>
      <c r="BO150" s="143">
        <v>18607.510122844695</v>
      </c>
      <c r="BP150" s="143">
        <v>18607.510122844695</v>
      </c>
      <c r="BQ150" s="143">
        <v>19165.735426530042</v>
      </c>
      <c r="BR150" s="143">
        <v>19165.735426530042</v>
      </c>
      <c r="BS150" s="143">
        <v>19740.707489325941</v>
      </c>
      <c r="BT150" s="143">
        <v>19740.707489325941</v>
      </c>
      <c r="BU150" s="146">
        <v>220294.73491699382</v>
      </c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</row>
    <row r="151" spans="1:256" s="102" customFormat="1" x14ac:dyDescent="0.25">
      <c r="B151" s="415" t="s">
        <v>347</v>
      </c>
      <c r="C151" s="144">
        <v>275</v>
      </c>
      <c r="D151" s="144">
        <v>283.25</v>
      </c>
      <c r="E151" s="144">
        <v>291.7475</v>
      </c>
      <c r="F151" s="144">
        <v>300.49992500000002</v>
      </c>
      <c r="G151" s="144">
        <v>309.51492275000004</v>
      </c>
      <c r="H151" s="161" t="s">
        <v>311</v>
      </c>
      <c r="I151" s="143">
        <v>115.5</v>
      </c>
      <c r="J151" s="143">
        <v>129.36000000000001</v>
      </c>
      <c r="K151" s="143">
        <v>144.88320000000002</v>
      </c>
      <c r="L151" s="143">
        <v>162.26918400000002</v>
      </c>
      <c r="M151" s="143">
        <v>181.74148608000007</v>
      </c>
      <c r="N151" s="143">
        <v>203.55046440960007</v>
      </c>
      <c r="O151" s="143">
        <v>227.97652013875205</v>
      </c>
      <c r="P151" s="143">
        <v>255.33370255540234</v>
      </c>
      <c r="Q151" s="143">
        <v>285.97374686205063</v>
      </c>
      <c r="R151" s="143">
        <v>320.29059648549674</v>
      </c>
      <c r="S151" s="143">
        <v>358.72546806375641</v>
      </c>
      <c r="T151" s="143">
        <v>401.7725242314072</v>
      </c>
      <c r="U151" s="146">
        <v>2787.3768928264658</v>
      </c>
      <c r="V151" s="143">
        <v>463.48478395335133</v>
      </c>
      <c r="W151" s="143">
        <v>519.10295802775352</v>
      </c>
      <c r="X151" s="143">
        <v>581.3953129910841</v>
      </c>
      <c r="Y151" s="143">
        <v>651.16275055001427</v>
      </c>
      <c r="Z151" s="143">
        <v>729.30228061601599</v>
      </c>
      <c r="AA151" s="143">
        <v>816.81855428993799</v>
      </c>
      <c r="AB151" s="143">
        <v>898.50040971893179</v>
      </c>
      <c r="AC151" s="143">
        <v>988.35045069082503</v>
      </c>
      <c r="AD151" s="143">
        <v>1087.1854957599078</v>
      </c>
      <c r="AE151" s="143">
        <v>1195.9040453358984</v>
      </c>
      <c r="AF151" s="143">
        <v>1315.4944498694886</v>
      </c>
      <c r="AG151" s="143">
        <v>1447.0438948564374</v>
      </c>
      <c r="AH151" s="146">
        <v>10693.745386659646</v>
      </c>
      <c r="AI151" s="143">
        <v>1974.853155505323</v>
      </c>
      <c r="AJ151" s="143">
        <v>2093.3443448356425</v>
      </c>
      <c r="AK151" s="143">
        <v>2218.9450055257812</v>
      </c>
      <c r="AL151" s="143">
        <v>2352.0817058573284</v>
      </c>
      <c r="AM151" s="143">
        <v>2493.2066082087686</v>
      </c>
      <c r="AN151" s="143">
        <v>2642.7990047012941</v>
      </c>
      <c r="AO151" s="143">
        <v>2801.3669449833719</v>
      </c>
      <c r="AP151" s="143">
        <v>2969.4489616823744</v>
      </c>
      <c r="AQ151" s="143">
        <v>3147.6158993833169</v>
      </c>
      <c r="AR151" s="143">
        <v>3336.4728533463158</v>
      </c>
      <c r="AS151" s="143">
        <v>3536.6612245470947</v>
      </c>
      <c r="AT151" s="143">
        <v>3748.8608980199201</v>
      </c>
      <c r="AU151" s="146">
        <v>33315.656606596531</v>
      </c>
      <c r="AV151" s="143">
        <v>4417.3577733548336</v>
      </c>
      <c r="AW151" s="143">
        <v>4594.0520842890273</v>
      </c>
      <c r="AX151" s="143">
        <v>4777.8141676605883</v>
      </c>
      <c r="AY151" s="143">
        <v>4968.9267343670135</v>
      </c>
      <c r="AZ151" s="143">
        <v>5167.6838037416937</v>
      </c>
      <c r="BA151" s="143">
        <v>5374.3911558913614</v>
      </c>
      <c r="BB151" s="143">
        <v>5589.3668021270169</v>
      </c>
      <c r="BC151" s="143">
        <v>5812.9414742120962</v>
      </c>
      <c r="BD151" s="143">
        <v>6045.4591331805805</v>
      </c>
      <c r="BE151" s="143">
        <v>6287.2774985078049</v>
      </c>
      <c r="BF151" s="143">
        <v>6538.7685984481168</v>
      </c>
      <c r="BG151" s="143">
        <v>6800.3193423860421</v>
      </c>
      <c r="BH151" s="146">
        <v>66374.358568166164</v>
      </c>
      <c r="BI151" s="143">
        <v>7870.3186803680201</v>
      </c>
      <c r="BJ151" s="143">
        <v>7870.3186803680201</v>
      </c>
      <c r="BK151" s="143">
        <v>8106.4282407790615</v>
      </c>
      <c r="BL151" s="143">
        <v>8106.4282407790615</v>
      </c>
      <c r="BM151" s="143">
        <v>8349.6210880024337</v>
      </c>
      <c r="BN151" s="143">
        <v>8349.6210880024337</v>
      </c>
      <c r="BO151" s="143">
        <v>8600.1097206425075</v>
      </c>
      <c r="BP151" s="143">
        <v>8600.1097206425075</v>
      </c>
      <c r="BQ151" s="143">
        <v>8858.1130122617815</v>
      </c>
      <c r="BR151" s="143">
        <v>8858.1130122617815</v>
      </c>
      <c r="BS151" s="143">
        <v>9123.8564026296353</v>
      </c>
      <c r="BT151" s="143">
        <v>9123.8564026296353</v>
      </c>
      <c r="BU151" s="146">
        <v>101816.89428936686</v>
      </c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</row>
    <row r="152" spans="1:256" s="102" customFormat="1" x14ac:dyDescent="0.25">
      <c r="B152" s="415" t="s">
        <v>344</v>
      </c>
      <c r="C152" s="144">
        <v>152</v>
      </c>
      <c r="D152" s="144">
        <v>156.56</v>
      </c>
      <c r="E152" s="144">
        <v>161.2568</v>
      </c>
      <c r="F152" s="144">
        <v>166.094504</v>
      </c>
      <c r="G152" s="144">
        <v>171.07733912</v>
      </c>
      <c r="H152" s="161" t="s">
        <v>311</v>
      </c>
      <c r="I152" s="143">
        <v>255.35999999999999</v>
      </c>
      <c r="J152" s="143">
        <v>286.00320000000005</v>
      </c>
      <c r="K152" s="143">
        <v>320.32358400000004</v>
      </c>
      <c r="L152" s="143">
        <v>358.76241408000004</v>
      </c>
      <c r="M152" s="143">
        <v>401.81390376960019</v>
      </c>
      <c r="N152" s="143">
        <v>450.03157222195216</v>
      </c>
      <c r="O152" s="143">
        <v>504.03536088858635</v>
      </c>
      <c r="P152" s="143">
        <v>564.51960419521686</v>
      </c>
      <c r="Q152" s="143">
        <v>632.26195669864285</v>
      </c>
      <c r="R152" s="143">
        <v>708.13339150247998</v>
      </c>
      <c r="S152" s="143">
        <v>793.10939848277781</v>
      </c>
      <c r="T152" s="143">
        <v>888.2825263007112</v>
      </c>
      <c r="U152" s="146">
        <v>6162.6369121399675</v>
      </c>
      <c r="V152" s="143">
        <v>939.32916214545867</v>
      </c>
      <c r="W152" s="143">
        <v>1052.0486616029139</v>
      </c>
      <c r="X152" s="143">
        <v>1178.2945009952637</v>
      </c>
      <c r="Y152" s="143">
        <v>1319.6898411146954</v>
      </c>
      <c r="Z152" s="143">
        <v>1478.0526220484592</v>
      </c>
      <c r="AA152" s="143">
        <v>1655.4189366942744</v>
      </c>
      <c r="AB152" s="143">
        <v>1820.9608303637019</v>
      </c>
      <c r="AC152" s="143">
        <v>2003.0569134000723</v>
      </c>
      <c r="AD152" s="143">
        <v>2203.3626047400794</v>
      </c>
      <c r="AE152" s="143">
        <v>2423.6988652140876</v>
      </c>
      <c r="AF152" s="143">
        <v>2666.0687517354968</v>
      </c>
      <c r="AG152" s="143">
        <v>2932.6756269090465</v>
      </c>
      <c r="AH152" s="146">
        <v>21672.657316963552</v>
      </c>
      <c r="AI152" s="143">
        <v>3638.5173289310196</v>
      </c>
      <c r="AJ152" s="143">
        <v>3856.828368666881</v>
      </c>
      <c r="AK152" s="143">
        <v>4088.2380707868947</v>
      </c>
      <c r="AL152" s="143">
        <v>4333.5323550341081</v>
      </c>
      <c r="AM152" s="143">
        <v>4593.5442963361556</v>
      </c>
      <c r="AN152" s="143">
        <v>4869.1569541163244</v>
      </c>
      <c r="AO152" s="143">
        <v>5161.3063713633037</v>
      </c>
      <c r="AP152" s="143">
        <v>5470.9847536451025</v>
      </c>
      <c r="AQ152" s="143">
        <v>5799.2438388638084</v>
      </c>
      <c r="AR152" s="143">
        <v>6147.1984691956368</v>
      </c>
      <c r="AS152" s="143">
        <v>6516.0303773473752</v>
      </c>
      <c r="AT152" s="143">
        <v>6906.9921999882172</v>
      </c>
      <c r="AU152" s="146">
        <v>61381.57338427483</v>
      </c>
      <c r="AV152" s="143">
        <v>8138.6470490901174</v>
      </c>
      <c r="AW152" s="143">
        <v>8464.1929310537234</v>
      </c>
      <c r="AX152" s="143">
        <v>8802.7606482958727</v>
      </c>
      <c r="AY152" s="143">
        <v>9154.8710742277108</v>
      </c>
      <c r="AZ152" s="143">
        <v>9521.0659171968164</v>
      </c>
      <c r="BA152" s="143">
        <v>9901.9085538846903</v>
      </c>
      <c r="BB152" s="143">
        <v>10297.984896040078</v>
      </c>
      <c r="BC152" s="143">
        <v>10709.904291881681</v>
      </c>
      <c r="BD152" s="143">
        <v>11138.300463556949</v>
      </c>
      <c r="BE152" s="143">
        <v>11583.832482099227</v>
      </c>
      <c r="BF152" s="143">
        <v>12047.185781383199</v>
      </c>
      <c r="BG152" s="143">
        <v>12529.073212638525</v>
      </c>
      <c r="BH152" s="146">
        <v>122289.7273013486</v>
      </c>
      <c r="BI152" s="143">
        <v>14500.465932314411</v>
      </c>
      <c r="BJ152" s="143">
        <v>14500.465932314411</v>
      </c>
      <c r="BK152" s="143">
        <v>14935.479910283846</v>
      </c>
      <c r="BL152" s="143">
        <v>14935.479910283846</v>
      </c>
      <c r="BM152" s="143">
        <v>15383.544307592363</v>
      </c>
      <c r="BN152" s="143">
        <v>15383.544307592363</v>
      </c>
      <c r="BO152" s="143">
        <v>15845.050636820135</v>
      </c>
      <c r="BP152" s="143">
        <v>15845.050636820135</v>
      </c>
      <c r="BQ152" s="143">
        <v>16320.402155924739</v>
      </c>
      <c r="BR152" s="143">
        <v>16320.402155924739</v>
      </c>
      <c r="BS152" s="143">
        <v>16810.014220602483</v>
      </c>
      <c r="BT152" s="143">
        <v>16810.014220602483</v>
      </c>
      <c r="BU152" s="146">
        <v>187589.91432707597</v>
      </c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</row>
    <row r="153" spans="1:256" s="102" customFormat="1" x14ac:dyDescent="0.25">
      <c r="B153" s="415" t="s">
        <v>345</v>
      </c>
      <c r="C153" s="144">
        <v>80</v>
      </c>
      <c r="D153" s="144">
        <v>82.4</v>
      </c>
      <c r="E153" s="144">
        <v>84.872000000000014</v>
      </c>
      <c r="F153" s="144">
        <v>87.418160000000015</v>
      </c>
      <c r="G153" s="144">
        <v>90.040704800000015</v>
      </c>
      <c r="H153" s="161" t="s">
        <v>311</v>
      </c>
      <c r="I153" s="143">
        <v>403.2</v>
      </c>
      <c r="J153" s="143">
        <v>451.58400000000006</v>
      </c>
      <c r="K153" s="143">
        <v>505.77408000000003</v>
      </c>
      <c r="L153" s="143">
        <v>566.46696960000008</v>
      </c>
      <c r="M153" s="143">
        <v>634.44300595200025</v>
      </c>
      <c r="N153" s="143">
        <v>710.57616666624028</v>
      </c>
      <c r="O153" s="143">
        <v>795.845306666189</v>
      </c>
      <c r="P153" s="143">
        <v>891.34674346613178</v>
      </c>
      <c r="Q153" s="143">
        <v>998.30835268206772</v>
      </c>
      <c r="R153" s="143">
        <v>1118.1053550039157</v>
      </c>
      <c r="S153" s="143">
        <v>1252.2779976043857</v>
      </c>
      <c r="T153" s="143">
        <v>1402.5513573169123</v>
      </c>
      <c r="U153" s="146">
        <v>9730.4793349578431</v>
      </c>
      <c r="V153" s="143">
        <v>1528.0952877007462</v>
      </c>
      <c r="W153" s="143">
        <v>1711.4667222248361</v>
      </c>
      <c r="X153" s="143">
        <v>1916.8427288918167</v>
      </c>
      <c r="Y153" s="143">
        <v>2146.8638563588352</v>
      </c>
      <c r="Z153" s="143">
        <v>2404.4875191218953</v>
      </c>
      <c r="AA153" s="143">
        <v>2693.0260214165237</v>
      </c>
      <c r="AB153" s="143">
        <v>2962.3286235581759</v>
      </c>
      <c r="AC153" s="143">
        <v>3258.5614859139932</v>
      </c>
      <c r="AD153" s="143">
        <v>3584.4176345053929</v>
      </c>
      <c r="AE153" s="143">
        <v>3942.8593979559323</v>
      </c>
      <c r="AF153" s="143">
        <v>4337.1453377515263</v>
      </c>
      <c r="AG153" s="143">
        <v>4770.8598715266799</v>
      </c>
      <c r="AH153" s="146">
        <v>35256.954486926355</v>
      </c>
      <c r="AI153" s="143">
        <v>5362.0255373720302</v>
      </c>
      <c r="AJ153" s="143">
        <v>5683.7470696143519</v>
      </c>
      <c r="AK153" s="143">
        <v>6024.7718937912141</v>
      </c>
      <c r="AL153" s="143">
        <v>6386.2582074186876</v>
      </c>
      <c r="AM153" s="143">
        <v>6769.4336998638091</v>
      </c>
      <c r="AN153" s="143">
        <v>7175.5997218556367</v>
      </c>
      <c r="AO153" s="143">
        <v>7606.1357051669756</v>
      </c>
      <c r="AP153" s="143">
        <v>8062.5038474769954</v>
      </c>
      <c r="AQ153" s="143">
        <v>8546.2540783256136</v>
      </c>
      <c r="AR153" s="143">
        <v>9059.0293230251518</v>
      </c>
      <c r="AS153" s="143">
        <v>9602.5710824066609</v>
      </c>
      <c r="AT153" s="143">
        <v>10178.725347351061</v>
      </c>
      <c r="AU153" s="146">
        <v>90457.055513668194</v>
      </c>
      <c r="AV153" s="143">
        <v>11993.7956512907</v>
      </c>
      <c r="AW153" s="143">
        <v>12473.547477342332</v>
      </c>
      <c r="AX153" s="143">
        <v>12972.489376436026</v>
      </c>
      <c r="AY153" s="143">
        <v>13491.388951493469</v>
      </c>
      <c r="AZ153" s="143">
        <v>14031.044509553205</v>
      </c>
      <c r="BA153" s="143">
        <v>14592.286289935335</v>
      </c>
      <c r="BB153" s="143">
        <v>15175.97774153275</v>
      </c>
      <c r="BC153" s="143">
        <v>15783.016851194059</v>
      </c>
      <c r="BD153" s="143">
        <v>16414.337525241823</v>
      </c>
      <c r="BE153" s="143">
        <v>17070.911026251495</v>
      </c>
      <c r="BF153" s="143">
        <v>17753.74746730156</v>
      </c>
      <c r="BG153" s="143">
        <v>18463.897365993624</v>
      </c>
      <c r="BH153" s="146">
        <v>180216.44023356636</v>
      </c>
      <c r="BI153" s="143">
        <v>21369.107689726505</v>
      </c>
      <c r="BJ153" s="143">
        <v>21369.107689726505</v>
      </c>
      <c r="BK153" s="143">
        <v>22010.180920418301</v>
      </c>
      <c r="BL153" s="143">
        <v>22010.180920418301</v>
      </c>
      <c r="BM153" s="143">
        <v>22670.486348030856</v>
      </c>
      <c r="BN153" s="143">
        <v>22670.486348030856</v>
      </c>
      <c r="BO153" s="143">
        <v>23350.60093847178</v>
      </c>
      <c r="BP153" s="143">
        <v>23350.60093847178</v>
      </c>
      <c r="BQ153" s="143">
        <v>24051.118966625934</v>
      </c>
      <c r="BR153" s="143">
        <v>24051.118966625934</v>
      </c>
      <c r="BS153" s="143">
        <v>24772.652535624711</v>
      </c>
      <c r="BT153" s="143">
        <v>24772.652535624711</v>
      </c>
      <c r="BU153" s="146">
        <v>276448.29479779623</v>
      </c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</row>
    <row r="154" spans="1:256" s="102" customFormat="1" x14ac:dyDescent="0.25">
      <c r="B154" s="415" t="s">
        <v>344</v>
      </c>
      <c r="C154" s="144">
        <v>270</v>
      </c>
      <c r="D154" s="144">
        <v>278.10000000000002</v>
      </c>
      <c r="E154" s="144">
        <v>286.44300000000004</v>
      </c>
      <c r="F154" s="144">
        <v>295.03629000000006</v>
      </c>
      <c r="G154" s="144">
        <v>303.88737870000006</v>
      </c>
      <c r="H154" s="161" t="s">
        <v>311</v>
      </c>
      <c r="I154" s="143">
        <v>0</v>
      </c>
      <c r="J154" s="143">
        <v>0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3">
        <v>0</v>
      </c>
      <c r="Q154" s="143">
        <v>0</v>
      </c>
      <c r="R154" s="143">
        <v>0</v>
      </c>
      <c r="S154" s="143">
        <v>0</v>
      </c>
      <c r="T154" s="143">
        <v>0</v>
      </c>
      <c r="U154" s="146">
        <v>0</v>
      </c>
      <c r="V154" s="143">
        <v>606.7437171752963</v>
      </c>
      <c r="W154" s="143">
        <v>679.55296323633195</v>
      </c>
      <c r="X154" s="143">
        <v>761.09931882469186</v>
      </c>
      <c r="Y154" s="143">
        <v>852.43123708365499</v>
      </c>
      <c r="Z154" s="143">
        <v>954.72298553369376</v>
      </c>
      <c r="AA154" s="143">
        <v>1069.2897437977372</v>
      </c>
      <c r="AB154" s="143">
        <v>1176.2187181775109</v>
      </c>
      <c r="AC154" s="143">
        <v>1293.8405899952622</v>
      </c>
      <c r="AD154" s="143">
        <v>1423.2246489947884</v>
      </c>
      <c r="AE154" s="143">
        <v>1565.5471138942673</v>
      </c>
      <c r="AF154" s="143">
        <v>1722.1018252836943</v>
      </c>
      <c r="AG154" s="143">
        <v>1894.3120078120637</v>
      </c>
      <c r="AH154" s="146">
        <v>13999.08486980899</v>
      </c>
      <c r="AI154" s="143">
        <v>3231.5778908268931</v>
      </c>
      <c r="AJ154" s="143">
        <v>3425.472564276507</v>
      </c>
      <c r="AK154" s="143">
        <v>3631.0009181330979</v>
      </c>
      <c r="AL154" s="143">
        <v>3848.8609732210834</v>
      </c>
      <c r="AM154" s="143">
        <v>4079.7926316143489</v>
      </c>
      <c r="AN154" s="143">
        <v>4324.5801895112099</v>
      </c>
      <c r="AO154" s="143">
        <v>4584.0550008818818</v>
      </c>
      <c r="AP154" s="143">
        <v>4859.0983009347956</v>
      </c>
      <c r="AQ154" s="143">
        <v>5150.6441989908826</v>
      </c>
      <c r="AR154" s="143">
        <v>5459.6828509303359</v>
      </c>
      <c r="AS154" s="143">
        <v>5787.2638219861565</v>
      </c>
      <c r="AT154" s="143">
        <v>6134.4996513053256</v>
      </c>
      <c r="AU154" s="146">
        <v>54516.528992612519</v>
      </c>
      <c r="AV154" s="143">
        <v>7228.4036291260927</v>
      </c>
      <c r="AW154" s="143">
        <v>7517.5397742911373</v>
      </c>
      <c r="AX154" s="143">
        <v>7818.2413652627829</v>
      </c>
      <c r="AY154" s="143">
        <v>8130.9710198732964</v>
      </c>
      <c r="AZ154" s="143">
        <v>8456.2098606682266</v>
      </c>
      <c r="BA154" s="143">
        <v>8794.4582550949563</v>
      </c>
      <c r="BB154" s="143">
        <v>9146.2365852987568</v>
      </c>
      <c r="BC154" s="143">
        <v>9512.0860487107057</v>
      </c>
      <c r="BD154" s="143">
        <v>9892.5694906591343</v>
      </c>
      <c r="BE154" s="143">
        <v>10288.272270285501</v>
      </c>
      <c r="BF154" s="143">
        <v>10699.803161096923</v>
      </c>
      <c r="BG154" s="143">
        <v>11127.795287540797</v>
      </c>
      <c r="BH154" s="146">
        <v>108612.58674790831</v>
      </c>
      <c r="BI154" s="143">
        <v>12878.70329514767</v>
      </c>
      <c r="BJ154" s="143">
        <v>12878.70329514767</v>
      </c>
      <c r="BK154" s="143">
        <v>13265.064394002102</v>
      </c>
      <c r="BL154" s="143">
        <v>13265.064394002102</v>
      </c>
      <c r="BM154" s="143">
        <v>13663.016325822166</v>
      </c>
      <c r="BN154" s="143">
        <v>13663.016325822166</v>
      </c>
      <c r="BO154" s="143">
        <v>14072.906815596833</v>
      </c>
      <c r="BP154" s="143">
        <v>14072.906815596833</v>
      </c>
      <c r="BQ154" s="143">
        <v>14495.094020064738</v>
      </c>
      <c r="BR154" s="143">
        <v>14495.094020064738</v>
      </c>
      <c r="BS154" s="143">
        <v>14929.94684066668</v>
      </c>
      <c r="BT154" s="143">
        <v>14929.94684066668</v>
      </c>
      <c r="BU154" s="146">
        <v>166609.46338260037</v>
      </c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</row>
    <row r="155" spans="1:256" s="102" customFormat="1" x14ac:dyDescent="0.25">
      <c r="B155" s="415" t="s">
        <v>345</v>
      </c>
      <c r="C155" s="144">
        <v>145</v>
      </c>
      <c r="D155" s="144">
        <v>149.35</v>
      </c>
      <c r="E155" s="144">
        <v>153.8305</v>
      </c>
      <c r="F155" s="144">
        <v>158.445415</v>
      </c>
      <c r="G155" s="144">
        <v>163.19877744999999</v>
      </c>
      <c r="H155" s="161" t="s">
        <v>311</v>
      </c>
      <c r="I155" s="143">
        <v>0</v>
      </c>
      <c r="J155" s="143">
        <v>0</v>
      </c>
      <c r="K155" s="143">
        <v>0</v>
      </c>
      <c r="L155" s="143">
        <v>0</v>
      </c>
      <c r="M155" s="143">
        <v>0</v>
      </c>
      <c r="N155" s="143">
        <v>0</v>
      </c>
      <c r="O155" s="143">
        <v>0</v>
      </c>
      <c r="P155" s="143">
        <v>0</v>
      </c>
      <c r="Q155" s="143">
        <v>0</v>
      </c>
      <c r="R155" s="143">
        <v>0</v>
      </c>
      <c r="S155" s="143">
        <v>0</v>
      </c>
      <c r="T155" s="143">
        <v>0</v>
      </c>
      <c r="U155" s="146">
        <v>0</v>
      </c>
      <c r="V155" s="143">
        <v>651.68769622531818</v>
      </c>
      <c r="W155" s="143">
        <v>729.89021977235643</v>
      </c>
      <c r="X155" s="143">
        <v>817.47704614503937</v>
      </c>
      <c r="Y155" s="143">
        <v>915.57429168244425</v>
      </c>
      <c r="Z155" s="143">
        <v>1025.4432066843376</v>
      </c>
      <c r="AA155" s="143">
        <v>1148.4963914864582</v>
      </c>
      <c r="AB155" s="143">
        <v>1263.3460306351044</v>
      </c>
      <c r="AC155" s="143">
        <v>1389.6806336986147</v>
      </c>
      <c r="AD155" s="143">
        <v>1528.6486970684762</v>
      </c>
      <c r="AE155" s="143">
        <v>1681.5135667753239</v>
      </c>
      <c r="AF155" s="143">
        <v>1849.6649234528568</v>
      </c>
      <c r="AG155" s="143">
        <v>2034.6314157981424</v>
      </c>
      <c r="AH155" s="146">
        <v>15036.054119424472</v>
      </c>
      <c r="AI155" s="143">
        <v>4165.1448370657727</v>
      </c>
      <c r="AJ155" s="143">
        <v>4415.0535272897187</v>
      </c>
      <c r="AK155" s="143">
        <v>4679.9567389271024</v>
      </c>
      <c r="AL155" s="143">
        <v>4960.7541432627286</v>
      </c>
      <c r="AM155" s="143">
        <v>5258.3993918584938</v>
      </c>
      <c r="AN155" s="143">
        <v>5573.9033553700019</v>
      </c>
      <c r="AO155" s="143">
        <v>5908.3375566922023</v>
      </c>
      <c r="AP155" s="143">
        <v>6262.8378100937343</v>
      </c>
      <c r="AQ155" s="143">
        <v>6638.6080786993589</v>
      </c>
      <c r="AR155" s="143">
        <v>7036.9245634213203</v>
      </c>
      <c r="AS155" s="143">
        <v>7459.1400372265998</v>
      </c>
      <c r="AT155" s="143">
        <v>7906.6884394601957</v>
      </c>
      <c r="AU155" s="146">
        <v>70265.748479367234</v>
      </c>
      <c r="AV155" s="143">
        <v>9316.6091219847385</v>
      </c>
      <c r="AW155" s="143">
        <v>9689.2734868641292</v>
      </c>
      <c r="AX155" s="143">
        <v>10076.844426338695</v>
      </c>
      <c r="AY155" s="143">
        <v>10479.918203392246</v>
      </c>
      <c r="AZ155" s="143">
        <v>10899.114931527934</v>
      </c>
      <c r="BA155" s="143">
        <v>11335.079528789052</v>
      </c>
      <c r="BB155" s="143">
        <v>11788.482709940616</v>
      </c>
      <c r="BC155" s="143">
        <v>12260.022018338239</v>
      </c>
      <c r="BD155" s="143">
        <v>12750.422899071769</v>
      </c>
      <c r="BE155" s="143">
        <v>13260.439815034642</v>
      </c>
      <c r="BF155" s="143">
        <v>13790.857407636027</v>
      </c>
      <c r="BG155" s="143">
        <v>14342.491703941469</v>
      </c>
      <c r="BH155" s="146">
        <v>139989.55625285953</v>
      </c>
      <c r="BI155" s="143">
        <v>16599.217580412547</v>
      </c>
      <c r="BJ155" s="143">
        <v>16599.217580412547</v>
      </c>
      <c r="BK155" s="143">
        <v>17097.194107824926</v>
      </c>
      <c r="BL155" s="143">
        <v>17097.194107824926</v>
      </c>
      <c r="BM155" s="143">
        <v>17610.109931059676</v>
      </c>
      <c r="BN155" s="143">
        <v>17610.109931059676</v>
      </c>
      <c r="BO155" s="143">
        <v>18138.413228991467</v>
      </c>
      <c r="BP155" s="143">
        <v>18138.413228991467</v>
      </c>
      <c r="BQ155" s="143">
        <v>18682.565625861211</v>
      </c>
      <c r="BR155" s="143">
        <v>18682.565625861211</v>
      </c>
      <c r="BS155" s="143">
        <v>19243.042594637049</v>
      </c>
      <c r="BT155" s="143">
        <v>19243.042594637049</v>
      </c>
      <c r="BU155" s="146">
        <v>214741.08613757373</v>
      </c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</row>
    <row r="156" spans="1:256" s="102" customFormat="1" x14ac:dyDescent="0.25">
      <c r="B156" s="415" t="s">
        <v>346</v>
      </c>
      <c r="C156" s="144">
        <v>77.5</v>
      </c>
      <c r="D156" s="144">
        <v>79.825000000000003</v>
      </c>
      <c r="E156" s="144">
        <v>82.219750000000005</v>
      </c>
      <c r="F156" s="144">
        <v>84.686342500000009</v>
      </c>
      <c r="G156" s="144">
        <v>87.226932775000009</v>
      </c>
      <c r="H156" s="161" t="s">
        <v>311</v>
      </c>
      <c r="I156" s="143">
        <v>0</v>
      </c>
      <c r="J156" s="143">
        <v>0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3">
        <v>0</v>
      </c>
      <c r="Q156" s="143">
        <v>0</v>
      </c>
      <c r="R156" s="143">
        <v>0</v>
      </c>
      <c r="S156" s="143">
        <v>0</v>
      </c>
      <c r="T156" s="143">
        <v>0</v>
      </c>
      <c r="U156" s="146">
        <v>0</v>
      </c>
      <c r="V156" s="143">
        <v>870.78959409417519</v>
      </c>
      <c r="W156" s="143">
        <v>975.2843453854764</v>
      </c>
      <c r="X156" s="143">
        <v>1092.3184668317338</v>
      </c>
      <c r="Y156" s="143">
        <v>1223.396682851542</v>
      </c>
      <c r="Z156" s="143">
        <v>1370.2042847937273</v>
      </c>
      <c r="AA156" s="143">
        <v>1534.6287989689745</v>
      </c>
      <c r="AB156" s="143">
        <v>1688.0916788658722</v>
      </c>
      <c r="AC156" s="143">
        <v>1856.9008467524595</v>
      </c>
      <c r="AD156" s="143">
        <v>2042.5909314277055</v>
      </c>
      <c r="AE156" s="143">
        <v>2246.8500245704763</v>
      </c>
      <c r="AF156" s="143">
        <v>2471.5350270275239</v>
      </c>
      <c r="AG156" s="143">
        <v>2718.688529730277</v>
      </c>
      <c r="AH156" s="146">
        <v>20091.279211299941</v>
      </c>
      <c r="AI156" s="143">
        <v>4452.3962051392737</v>
      </c>
      <c r="AJ156" s="143">
        <v>4719.5399774476309</v>
      </c>
      <c r="AK156" s="143">
        <v>5002.7123760944896</v>
      </c>
      <c r="AL156" s="143">
        <v>5302.8751186601585</v>
      </c>
      <c r="AM156" s="143">
        <v>5621.04762577977</v>
      </c>
      <c r="AN156" s="143">
        <v>5958.3104833265543</v>
      </c>
      <c r="AO156" s="143">
        <v>6315.8091123261474</v>
      </c>
      <c r="AP156" s="143">
        <v>6694.7576590657163</v>
      </c>
      <c r="AQ156" s="143">
        <v>7096.4431186096599</v>
      </c>
      <c r="AR156" s="143">
        <v>7522.2297057262394</v>
      </c>
      <c r="AS156" s="143">
        <v>7973.5634880698135</v>
      </c>
      <c r="AT156" s="143">
        <v>8451.9772973540021</v>
      </c>
      <c r="AU156" s="146">
        <v>75111.662167599454</v>
      </c>
      <c r="AV156" s="143">
        <v>9959.1338890181705</v>
      </c>
      <c r="AW156" s="143">
        <v>10357.499244578899</v>
      </c>
      <c r="AX156" s="143">
        <v>10771.799214362054</v>
      </c>
      <c r="AY156" s="143">
        <v>11202.671182936539</v>
      </c>
      <c r="AZ156" s="143">
        <v>11650.778030254</v>
      </c>
      <c r="BA156" s="143">
        <v>12116.80915146416</v>
      </c>
      <c r="BB156" s="143">
        <v>12601.481517522729</v>
      </c>
      <c r="BC156" s="143">
        <v>13105.540778223636</v>
      </c>
      <c r="BD156" s="143">
        <v>13629.762409352583</v>
      </c>
      <c r="BE156" s="143">
        <v>14174.952905726688</v>
      </c>
      <c r="BF156" s="143">
        <v>14741.951021955756</v>
      </c>
      <c r="BG156" s="143">
        <v>15331.629062833987</v>
      </c>
      <c r="BH156" s="146">
        <v>149644.00840822919</v>
      </c>
      <c r="BI156" s="143">
        <v>17743.991206647897</v>
      </c>
      <c r="BJ156" s="143">
        <v>17743.991206647897</v>
      </c>
      <c r="BK156" s="143">
        <v>18276.31094284734</v>
      </c>
      <c r="BL156" s="143">
        <v>18276.31094284734</v>
      </c>
      <c r="BM156" s="143">
        <v>18824.60027113276</v>
      </c>
      <c r="BN156" s="143">
        <v>18824.60027113276</v>
      </c>
      <c r="BO156" s="143">
        <v>19389.338279266743</v>
      </c>
      <c r="BP156" s="143">
        <v>19389.338279266743</v>
      </c>
      <c r="BQ156" s="143">
        <v>19971.018427644743</v>
      </c>
      <c r="BR156" s="143">
        <v>19971.018427644743</v>
      </c>
      <c r="BS156" s="143">
        <v>20570.148980474089</v>
      </c>
      <c r="BT156" s="143">
        <v>20570.148980474089</v>
      </c>
      <c r="BU156" s="146">
        <v>229550.81621602716</v>
      </c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3"/>
      <c r="CG156" s="143"/>
      <c r="CH156" s="143"/>
    </row>
    <row r="157" spans="1:256" s="102" customFormat="1" x14ac:dyDescent="0.25">
      <c r="B157" s="415" t="s">
        <v>344</v>
      </c>
      <c r="C157" s="144">
        <v>270</v>
      </c>
      <c r="D157" s="144">
        <v>278.10000000000002</v>
      </c>
      <c r="E157" s="144">
        <v>286.44300000000004</v>
      </c>
      <c r="F157" s="144">
        <v>295.03629000000006</v>
      </c>
      <c r="G157" s="144">
        <v>303.88737870000006</v>
      </c>
      <c r="H157" s="161" t="s">
        <v>311</v>
      </c>
      <c r="I157" s="143">
        <v>0</v>
      </c>
      <c r="J157" s="143">
        <v>0</v>
      </c>
      <c r="K157" s="143">
        <v>0</v>
      </c>
      <c r="L157" s="143">
        <v>0</v>
      </c>
      <c r="M157" s="143">
        <v>0</v>
      </c>
      <c r="N157" s="143">
        <v>0</v>
      </c>
      <c r="O157" s="143">
        <v>0</v>
      </c>
      <c r="P157" s="143">
        <v>0</v>
      </c>
      <c r="Q157" s="143">
        <v>0</v>
      </c>
      <c r="R157" s="143">
        <v>0</v>
      </c>
      <c r="S157" s="143">
        <v>0</v>
      </c>
      <c r="T157" s="143">
        <v>0</v>
      </c>
      <c r="U157" s="146">
        <v>0</v>
      </c>
      <c r="V157" s="143">
        <v>455.05778788147222</v>
      </c>
      <c r="W157" s="143">
        <v>509.66472242724893</v>
      </c>
      <c r="X157" s="143">
        <v>570.82448911851895</v>
      </c>
      <c r="Y157" s="143">
        <v>639.32342781274133</v>
      </c>
      <c r="Z157" s="143">
        <v>716.04223915027023</v>
      </c>
      <c r="AA157" s="143">
        <v>801.96730784830277</v>
      </c>
      <c r="AB157" s="143">
        <v>882.16403863313303</v>
      </c>
      <c r="AC157" s="143">
        <v>970.38044249644645</v>
      </c>
      <c r="AD157" s="143">
        <v>1067.4184867460913</v>
      </c>
      <c r="AE157" s="143">
        <v>1174.1603354207002</v>
      </c>
      <c r="AF157" s="143">
        <v>1291.5763689627706</v>
      </c>
      <c r="AG157" s="143">
        <v>1420.7340058590478</v>
      </c>
      <c r="AH157" s="146">
        <v>10499.313652356745</v>
      </c>
      <c r="AI157" s="143">
        <v>2585.2623126615144</v>
      </c>
      <c r="AJ157" s="143">
        <v>2740.3780514212053</v>
      </c>
      <c r="AK157" s="143">
        <v>2904.800734506478</v>
      </c>
      <c r="AL157" s="143">
        <v>3079.0887785768668</v>
      </c>
      <c r="AM157" s="143">
        <v>3263.8341052914789</v>
      </c>
      <c r="AN157" s="143">
        <v>3459.664151608968</v>
      </c>
      <c r="AO157" s="143">
        <v>3667.2440007055056</v>
      </c>
      <c r="AP157" s="143">
        <v>3887.2786407478361</v>
      </c>
      <c r="AQ157" s="143">
        <v>4120.5153591927065</v>
      </c>
      <c r="AR157" s="143">
        <v>4367.7462807442689</v>
      </c>
      <c r="AS157" s="143">
        <v>4629.8110575889259</v>
      </c>
      <c r="AT157" s="143">
        <v>4907.5997210442611</v>
      </c>
      <c r="AU157" s="146">
        <v>43613.223194090009</v>
      </c>
      <c r="AV157" s="143">
        <v>5782.7229033008734</v>
      </c>
      <c r="AW157" s="143">
        <v>6014.0318194329102</v>
      </c>
      <c r="AX157" s="143">
        <v>6254.593092210227</v>
      </c>
      <c r="AY157" s="143">
        <v>6504.7768158986364</v>
      </c>
      <c r="AZ157" s="143">
        <v>6764.9678885345811</v>
      </c>
      <c r="BA157" s="143">
        <v>7035.5666040759661</v>
      </c>
      <c r="BB157" s="143">
        <v>7316.9892682390046</v>
      </c>
      <c r="BC157" s="143">
        <v>7609.6688389685642</v>
      </c>
      <c r="BD157" s="143">
        <v>7914.0555925273075</v>
      </c>
      <c r="BE157" s="143">
        <v>8230.6178162284014</v>
      </c>
      <c r="BF157" s="143">
        <v>8559.8425288775379</v>
      </c>
      <c r="BG157" s="143">
        <v>8902.2362300326386</v>
      </c>
      <c r="BH157" s="146">
        <v>86890.069398326639</v>
      </c>
      <c r="BI157" s="143">
        <v>10302.962636118136</v>
      </c>
      <c r="BJ157" s="143">
        <v>10302.962636118136</v>
      </c>
      <c r="BK157" s="143">
        <v>10612.05151520168</v>
      </c>
      <c r="BL157" s="143">
        <v>10612.05151520168</v>
      </c>
      <c r="BM157" s="143">
        <v>10930.413060657733</v>
      </c>
      <c r="BN157" s="143">
        <v>10930.413060657733</v>
      </c>
      <c r="BO157" s="143">
        <v>11258.325452477466</v>
      </c>
      <c r="BP157" s="143">
        <v>11258.325452477466</v>
      </c>
      <c r="BQ157" s="143">
        <v>11596.075216051791</v>
      </c>
      <c r="BR157" s="143">
        <v>11596.075216051791</v>
      </c>
      <c r="BS157" s="143">
        <v>11943.957472533342</v>
      </c>
      <c r="BT157" s="143">
        <v>11943.957472533342</v>
      </c>
      <c r="BU157" s="146">
        <v>133287.5707060803</v>
      </c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</row>
    <row r="158" spans="1:256" s="102" customFormat="1" x14ac:dyDescent="0.25">
      <c r="B158" s="415" t="s">
        <v>345</v>
      </c>
      <c r="C158" s="144">
        <v>150</v>
      </c>
      <c r="D158" s="144">
        <v>154.5</v>
      </c>
      <c r="E158" s="144">
        <v>159.13499999999999</v>
      </c>
      <c r="F158" s="144">
        <v>163.90905000000001</v>
      </c>
      <c r="G158" s="144">
        <v>168.82632150000001</v>
      </c>
      <c r="H158" s="161" t="s">
        <v>311</v>
      </c>
      <c r="I158" s="143">
        <v>0</v>
      </c>
      <c r="J158" s="143">
        <v>0</v>
      </c>
      <c r="K158" s="143">
        <v>0</v>
      </c>
      <c r="L158" s="143">
        <v>0</v>
      </c>
      <c r="M158" s="143">
        <v>0</v>
      </c>
      <c r="N158" s="143">
        <v>0</v>
      </c>
      <c r="O158" s="143">
        <v>0</v>
      </c>
      <c r="P158" s="143">
        <v>0</v>
      </c>
      <c r="Q158" s="143">
        <v>0</v>
      </c>
      <c r="R158" s="143">
        <v>0</v>
      </c>
      <c r="S158" s="143">
        <v>0</v>
      </c>
      <c r="T158" s="143">
        <v>0</v>
      </c>
      <c r="U158" s="146">
        <v>0</v>
      </c>
      <c r="V158" s="143">
        <v>589.88972503153809</v>
      </c>
      <c r="W158" s="143">
        <v>660.67649203532278</v>
      </c>
      <c r="X158" s="143">
        <v>739.95767107956158</v>
      </c>
      <c r="Y158" s="143">
        <v>828.75259160910912</v>
      </c>
      <c r="Z158" s="143">
        <v>928.20290260220224</v>
      </c>
      <c r="AA158" s="143">
        <v>1039.5872509144667</v>
      </c>
      <c r="AB158" s="143">
        <v>1143.5459760059134</v>
      </c>
      <c r="AC158" s="143">
        <v>1257.9005736065048</v>
      </c>
      <c r="AD158" s="143">
        <v>1383.6906309671554</v>
      </c>
      <c r="AE158" s="143">
        <v>1522.0596940638711</v>
      </c>
      <c r="AF158" s="143">
        <v>1674.2656634702582</v>
      </c>
      <c r="AG158" s="143">
        <v>1841.6922298172842</v>
      </c>
      <c r="AH158" s="146">
        <v>13610.221401203189</v>
      </c>
      <c r="AI158" s="143">
        <v>3590.6421009187693</v>
      </c>
      <c r="AJ158" s="143">
        <v>3806.0806269738955</v>
      </c>
      <c r="AK158" s="143">
        <v>4034.4454645923302</v>
      </c>
      <c r="AL158" s="143">
        <v>4276.5121924678697</v>
      </c>
      <c r="AM158" s="143">
        <v>4533.1029240159423</v>
      </c>
      <c r="AN158" s="143">
        <v>4805.089099456899</v>
      </c>
      <c r="AO158" s="143">
        <v>5093.3944454243128</v>
      </c>
      <c r="AP158" s="143">
        <v>5398.9981121497722</v>
      </c>
      <c r="AQ158" s="143">
        <v>5722.9379988787578</v>
      </c>
      <c r="AR158" s="143">
        <v>6066.3142788114837</v>
      </c>
      <c r="AS158" s="143">
        <v>6430.2931355401724</v>
      </c>
      <c r="AT158" s="143">
        <v>6816.1107236725829</v>
      </c>
      <c r="AU158" s="146">
        <v>60573.921102902787</v>
      </c>
      <c r="AV158" s="143">
        <v>8031.5595879178791</v>
      </c>
      <c r="AW158" s="143">
        <v>8352.821971434596</v>
      </c>
      <c r="AX158" s="143">
        <v>8686.9348502919802</v>
      </c>
      <c r="AY158" s="143">
        <v>9034.4122443036613</v>
      </c>
      <c r="AZ158" s="143">
        <v>9395.7887340758061</v>
      </c>
      <c r="BA158" s="143">
        <v>9771.6202834388387</v>
      </c>
      <c r="BB158" s="143">
        <v>10162.485094776393</v>
      </c>
      <c r="BC158" s="143">
        <v>10568.984498567448</v>
      </c>
      <c r="BD158" s="143">
        <v>10991.743878510148</v>
      </c>
      <c r="BE158" s="143">
        <v>11431.413633650554</v>
      </c>
      <c r="BF158" s="143">
        <v>11888.670178996579</v>
      </c>
      <c r="BG158" s="143">
        <v>12364.21698615644</v>
      </c>
      <c r="BH158" s="146">
        <v>120680.65194212031</v>
      </c>
      <c r="BI158" s="143">
        <v>14309.670327941854</v>
      </c>
      <c r="BJ158" s="143">
        <v>14309.670327941854</v>
      </c>
      <c r="BK158" s="143">
        <v>14738.960437780112</v>
      </c>
      <c r="BL158" s="143">
        <v>14738.960437780112</v>
      </c>
      <c r="BM158" s="143">
        <v>15181.129250913516</v>
      </c>
      <c r="BN158" s="143">
        <v>15181.129250913516</v>
      </c>
      <c r="BO158" s="143">
        <v>15636.563128440923</v>
      </c>
      <c r="BP158" s="143">
        <v>15636.563128440923</v>
      </c>
      <c r="BQ158" s="143">
        <v>16105.660022294151</v>
      </c>
      <c r="BR158" s="143">
        <v>16105.660022294151</v>
      </c>
      <c r="BS158" s="143">
        <v>16588.829822962976</v>
      </c>
      <c r="BT158" s="143">
        <v>16588.829822962976</v>
      </c>
      <c r="BU158" s="146">
        <v>185121.62598066707</v>
      </c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</row>
    <row r="159" spans="1:256" s="102" customFormat="1" x14ac:dyDescent="0.25">
      <c r="B159" s="415" t="s">
        <v>346</v>
      </c>
      <c r="C159" s="144">
        <v>80</v>
      </c>
      <c r="D159" s="144">
        <v>82.4</v>
      </c>
      <c r="E159" s="144">
        <v>84.872000000000014</v>
      </c>
      <c r="F159" s="144">
        <v>87.418160000000015</v>
      </c>
      <c r="G159" s="144">
        <v>90.040704800000015</v>
      </c>
      <c r="H159" s="161" t="s">
        <v>311</v>
      </c>
      <c r="I159" s="143">
        <v>0</v>
      </c>
      <c r="J159" s="143">
        <v>0</v>
      </c>
      <c r="K159" s="143">
        <v>0</v>
      </c>
      <c r="L159" s="143">
        <v>0</v>
      </c>
      <c r="M159" s="143">
        <v>0</v>
      </c>
      <c r="N159" s="143">
        <v>0</v>
      </c>
      <c r="O159" s="143">
        <v>0</v>
      </c>
      <c r="P159" s="143">
        <v>0</v>
      </c>
      <c r="Q159" s="143">
        <v>0</v>
      </c>
      <c r="R159" s="143">
        <v>0</v>
      </c>
      <c r="S159" s="143">
        <v>0</v>
      </c>
      <c r="T159" s="143">
        <v>0</v>
      </c>
      <c r="U159" s="146">
        <v>0</v>
      </c>
      <c r="V159" s="143">
        <v>764.04764385037311</v>
      </c>
      <c r="W159" s="143">
        <v>855.73336111241804</v>
      </c>
      <c r="X159" s="143">
        <v>958.42136444590835</v>
      </c>
      <c r="Y159" s="143">
        <v>1073.4319281794176</v>
      </c>
      <c r="Z159" s="143">
        <v>1202.2437595609476</v>
      </c>
      <c r="AA159" s="143">
        <v>1346.5130107082618</v>
      </c>
      <c r="AB159" s="143">
        <v>1481.1643117790879</v>
      </c>
      <c r="AC159" s="143">
        <v>1629.2807429569966</v>
      </c>
      <c r="AD159" s="143">
        <v>1792.2088172526965</v>
      </c>
      <c r="AE159" s="143">
        <v>1971.4296989779662</v>
      </c>
      <c r="AF159" s="143">
        <v>2168.5726688757632</v>
      </c>
      <c r="AG159" s="143">
        <v>2385.4299357633399</v>
      </c>
      <c r="AH159" s="146">
        <v>17628.477243463178</v>
      </c>
      <c r="AI159" s="143">
        <v>4213.0200650780234</v>
      </c>
      <c r="AJ159" s="143">
        <v>4465.8012689827046</v>
      </c>
      <c r="AK159" s="143">
        <v>4733.7493451216678</v>
      </c>
      <c r="AL159" s="143">
        <v>5017.774305828968</v>
      </c>
      <c r="AM159" s="143">
        <v>5318.8407641787071</v>
      </c>
      <c r="AN159" s="143">
        <v>5637.9712100294291</v>
      </c>
      <c r="AO159" s="143">
        <v>5976.249482631195</v>
      </c>
      <c r="AP159" s="143">
        <v>6334.8244515890665</v>
      </c>
      <c r="AQ159" s="143">
        <v>6714.9139186844104</v>
      </c>
      <c r="AR159" s="143">
        <v>7117.808753805476</v>
      </c>
      <c r="AS159" s="143">
        <v>7544.8772790338035</v>
      </c>
      <c r="AT159" s="143">
        <v>7997.5699157758318</v>
      </c>
      <c r="AU159" s="146">
        <v>71073.400760739285</v>
      </c>
      <c r="AV159" s="143">
        <v>9423.6965831569796</v>
      </c>
      <c r="AW159" s="143">
        <v>9800.6444464832603</v>
      </c>
      <c r="AX159" s="143">
        <v>10192.670224342592</v>
      </c>
      <c r="AY159" s="143">
        <v>10600.377033316297</v>
      </c>
      <c r="AZ159" s="143">
        <v>11024.392114648947</v>
      </c>
      <c r="BA159" s="143">
        <v>11465.367799234906</v>
      </c>
      <c r="BB159" s="143">
        <v>11923.982511204304</v>
      </c>
      <c r="BC159" s="143">
        <v>12400.941811652474</v>
      </c>
      <c r="BD159" s="143">
        <v>12896.979484118574</v>
      </c>
      <c r="BE159" s="143">
        <v>13412.858663483317</v>
      </c>
      <c r="BF159" s="143">
        <v>13949.373010022653</v>
      </c>
      <c r="BG159" s="143">
        <v>14507.347930423557</v>
      </c>
      <c r="BH159" s="146">
        <v>141598.63161208786</v>
      </c>
      <c r="BI159" s="143">
        <v>16790.013184785112</v>
      </c>
      <c r="BJ159" s="143">
        <v>16790.013184785112</v>
      </c>
      <c r="BK159" s="143">
        <v>17293.713580328666</v>
      </c>
      <c r="BL159" s="143">
        <v>17293.713580328666</v>
      </c>
      <c r="BM159" s="143">
        <v>17812.524987738529</v>
      </c>
      <c r="BN159" s="143">
        <v>17812.524987738529</v>
      </c>
      <c r="BO159" s="143">
        <v>18346.900737370685</v>
      </c>
      <c r="BP159" s="143">
        <v>18346.900737370685</v>
      </c>
      <c r="BQ159" s="143">
        <v>18897.307759491803</v>
      </c>
      <c r="BR159" s="143">
        <v>18897.307759491803</v>
      </c>
      <c r="BS159" s="143">
        <v>19464.226992276559</v>
      </c>
      <c r="BT159" s="143">
        <v>19464.226992276559</v>
      </c>
      <c r="BU159" s="146">
        <v>217209.37448398271</v>
      </c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</row>
    <row r="160" spans="1:256" s="140" customFormat="1" x14ac:dyDescent="0.25">
      <c r="B160" s="617" t="s">
        <v>278</v>
      </c>
      <c r="C160" s="617"/>
      <c r="D160" s="166"/>
      <c r="E160" s="166"/>
      <c r="F160" s="166"/>
      <c r="G160" s="166"/>
      <c r="H160" s="166"/>
      <c r="I160" s="150">
        <v>1832.145</v>
      </c>
      <c r="J160" s="150">
        <v>2052.0024000000003</v>
      </c>
      <c r="K160" s="150">
        <v>2298.2426880000003</v>
      </c>
      <c r="L160" s="150">
        <v>2574.0318105600004</v>
      </c>
      <c r="M160" s="150">
        <v>2882.9156278272012</v>
      </c>
      <c r="N160" s="150">
        <v>3228.8655031664648</v>
      </c>
      <c r="O160" s="150">
        <v>3616.3293635464406</v>
      </c>
      <c r="P160" s="150">
        <v>4050.2888871720143</v>
      </c>
      <c r="Q160" s="150">
        <v>4536.3235536326565</v>
      </c>
      <c r="R160" s="150">
        <v>5080.6823800685752</v>
      </c>
      <c r="S160" s="150">
        <v>5690.3642656768043</v>
      </c>
      <c r="T160" s="150">
        <v>6373.2079775580223</v>
      </c>
      <c r="U160" s="134">
        <v>44215.399457208172</v>
      </c>
      <c r="V160" s="150">
        <v>10940.488100251594</v>
      </c>
      <c r="W160" s="150">
        <v>12253.346672281787</v>
      </c>
      <c r="X160" s="150">
        <v>13723.748272955601</v>
      </c>
      <c r="Y160" s="150">
        <v>15370.598065710277</v>
      </c>
      <c r="Z160" s="150">
        <v>17215.069833595513</v>
      </c>
      <c r="AA160" s="150">
        <v>19280.87821362698</v>
      </c>
      <c r="AB160" s="150">
        <v>21208.966034989677</v>
      </c>
      <c r="AC160" s="150">
        <v>23329.862638488645</v>
      </c>
      <c r="AD160" s="150">
        <v>25662.8489023375</v>
      </c>
      <c r="AE160" s="150">
        <v>28229.133792571258</v>
      </c>
      <c r="AF160" s="150">
        <v>31052.047171828392</v>
      </c>
      <c r="AG160" s="150">
        <v>34157.251889011226</v>
      </c>
      <c r="AH160" s="134">
        <v>252424.23958764842</v>
      </c>
      <c r="AI160" s="150">
        <v>48172.05442592621</v>
      </c>
      <c r="AJ160" s="150">
        <v>51062.377691481786</v>
      </c>
      <c r="AK160" s="150">
        <v>54126.120352970698</v>
      </c>
      <c r="AL160" s="150">
        <v>57373.687574148942</v>
      </c>
      <c r="AM160" s="150">
        <v>60816.108828597891</v>
      </c>
      <c r="AN160" s="150">
        <v>64465.075358313748</v>
      </c>
      <c r="AO160" s="150">
        <v>68332.979879812585</v>
      </c>
      <c r="AP160" s="150">
        <v>72432.958672601351</v>
      </c>
      <c r="AQ160" s="150">
        <v>76778.936192957422</v>
      </c>
      <c r="AR160" s="150">
        <v>81385.672364534883</v>
      </c>
      <c r="AS160" s="150">
        <v>86268.812706406956</v>
      </c>
      <c r="AT160" s="150">
        <v>91444.941468791381</v>
      </c>
      <c r="AU160" s="134">
        <v>812659.72551654384</v>
      </c>
      <c r="AV160" s="150">
        <v>107751.40343150626</v>
      </c>
      <c r="AW160" s="150">
        <v>112061.45956876654</v>
      </c>
      <c r="AX160" s="150">
        <v>116543.9179515172</v>
      </c>
      <c r="AY160" s="150">
        <v>121205.67466957793</v>
      </c>
      <c r="AZ160" s="150">
        <v>126053.90165636101</v>
      </c>
      <c r="BA160" s="150">
        <v>131096.05772261546</v>
      </c>
      <c r="BB160" s="150">
        <v>136339.90003152011</v>
      </c>
      <c r="BC160" s="150">
        <v>141793.49603278088</v>
      </c>
      <c r="BD160" s="150">
        <v>147465.23587409215</v>
      </c>
      <c r="BE160" s="150">
        <v>153363.84530905585</v>
      </c>
      <c r="BF160" s="150">
        <v>159498.3991214181</v>
      </c>
      <c r="BG160" s="150">
        <v>165878.33508627483</v>
      </c>
      <c r="BH160" s="134">
        <v>1619051.6264554863</v>
      </c>
      <c r="BI160" s="150">
        <v>191978.53711966792</v>
      </c>
      <c r="BJ160" s="150">
        <v>191978.53711966792</v>
      </c>
      <c r="BK160" s="150">
        <v>197737.89323325799</v>
      </c>
      <c r="BL160" s="150">
        <v>197737.89323325799</v>
      </c>
      <c r="BM160" s="150">
        <v>203670.03003025573</v>
      </c>
      <c r="BN160" s="150">
        <v>203670.03003025573</v>
      </c>
      <c r="BO160" s="150">
        <v>209780.13093116344</v>
      </c>
      <c r="BP160" s="150">
        <v>209780.13093116344</v>
      </c>
      <c r="BQ160" s="150">
        <v>216073.53485909832</v>
      </c>
      <c r="BR160" s="150">
        <v>216073.53485909832</v>
      </c>
      <c r="BS160" s="150">
        <v>222555.74090487129</v>
      </c>
      <c r="BT160" s="150">
        <v>222555.74090487129</v>
      </c>
      <c r="BU160" s="134">
        <v>2483591.7341566291</v>
      </c>
      <c r="BV160" s="159"/>
      <c r="BW160" s="159"/>
      <c r="BX160" s="159"/>
      <c r="BY160" s="159"/>
      <c r="BZ160" s="159"/>
      <c r="CA160" s="159"/>
      <c r="CB160" s="159"/>
      <c r="CC160" s="159"/>
      <c r="CD160" s="159"/>
      <c r="CE160" s="159"/>
      <c r="CF160" s="159"/>
      <c r="CG160" s="159"/>
      <c r="CH160" s="159"/>
    </row>
    <row r="161" spans="1:256" s="102" customFormat="1" x14ac:dyDescent="0.25">
      <c r="C161" s="167"/>
      <c r="H161" s="161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6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6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6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6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6"/>
      <c r="BV161" s="162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62"/>
      <c r="CH161" s="143"/>
    </row>
    <row r="162" spans="1:256" s="102" customFormat="1" x14ac:dyDescent="0.25">
      <c r="A162" s="122"/>
      <c r="B162" s="123" t="s">
        <v>310</v>
      </c>
      <c r="C162" s="160"/>
      <c r="D162" s="160"/>
      <c r="E162" s="160"/>
      <c r="F162" s="160"/>
      <c r="G162" s="160"/>
      <c r="H162" s="161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3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3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3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3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3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43"/>
      <c r="CH162" s="162"/>
      <c r="CI162" s="122"/>
      <c r="CJ162" s="122"/>
      <c r="CK162" s="122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22"/>
      <c r="DE162" s="122"/>
      <c r="DF162" s="122"/>
      <c r="DG162" s="122"/>
      <c r="DH162" s="122"/>
      <c r="DI162" s="122"/>
      <c r="DJ162" s="122"/>
      <c r="DK162" s="122"/>
      <c r="DL162" s="122"/>
      <c r="DM162" s="122"/>
      <c r="DN162" s="122"/>
      <c r="DO162" s="122"/>
      <c r="DP162" s="122"/>
      <c r="DQ162" s="122"/>
      <c r="DR162" s="122"/>
      <c r="DS162" s="122"/>
      <c r="DT162" s="122"/>
      <c r="DU162" s="122"/>
      <c r="DV162" s="122"/>
      <c r="DW162" s="122"/>
      <c r="DX162" s="122"/>
      <c r="DY162" s="122"/>
      <c r="DZ162" s="122"/>
      <c r="EA162" s="122"/>
      <c r="EB162" s="122"/>
      <c r="EC162" s="122"/>
      <c r="ED162" s="122"/>
      <c r="EE162" s="122"/>
      <c r="EF162" s="122"/>
      <c r="EG162" s="122"/>
      <c r="EH162" s="122"/>
      <c r="EI162" s="122"/>
      <c r="EJ162" s="122"/>
      <c r="EK162" s="122"/>
      <c r="EL162" s="122"/>
      <c r="EM162" s="122"/>
      <c r="EN162" s="122"/>
      <c r="EO162" s="122"/>
      <c r="EP162" s="122"/>
      <c r="EQ162" s="122"/>
      <c r="ER162" s="122"/>
      <c r="ES162" s="122"/>
      <c r="ET162" s="122"/>
      <c r="EU162" s="122"/>
      <c r="EV162" s="122"/>
      <c r="EW162" s="122"/>
      <c r="EX162" s="122"/>
      <c r="EY162" s="122"/>
      <c r="EZ162" s="122"/>
      <c r="FA162" s="122"/>
      <c r="FB162" s="122"/>
      <c r="FC162" s="122"/>
      <c r="FD162" s="122"/>
      <c r="FE162" s="122"/>
      <c r="FF162" s="122"/>
      <c r="FG162" s="122"/>
      <c r="FH162" s="122"/>
      <c r="FI162" s="122"/>
      <c r="FJ162" s="122"/>
      <c r="FK162" s="122"/>
      <c r="FL162" s="122"/>
      <c r="FM162" s="122"/>
      <c r="FN162" s="122"/>
      <c r="FO162" s="122"/>
      <c r="FP162" s="122"/>
      <c r="FQ162" s="122"/>
      <c r="FR162" s="122"/>
      <c r="FS162" s="122"/>
      <c r="FT162" s="122"/>
      <c r="FU162" s="122"/>
      <c r="FV162" s="122"/>
      <c r="FW162" s="122"/>
      <c r="FX162" s="122"/>
      <c r="FY162" s="122"/>
      <c r="FZ162" s="122"/>
      <c r="GA162" s="122"/>
      <c r="GB162" s="122"/>
      <c r="GC162" s="122"/>
      <c r="GD162" s="122"/>
      <c r="GE162" s="122"/>
      <c r="GF162" s="122"/>
      <c r="GG162" s="122"/>
      <c r="GH162" s="122"/>
      <c r="GI162" s="122"/>
      <c r="GJ162" s="122"/>
      <c r="GK162" s="122"/>
      <c r="GL162" s="122"/>
      <c r="GM162" s="122"/>
      <c r="GN162" s="122"/>
      <c r="GO162" s="122"/>
      <c r="GP162" s="122"/>
      <c r="GQ162" s="122"/>
      <c r="GR162" s="122"/>
      <c r="GS162" s="122"/>
      <c r="GT162" s="122"/>
      <c r="GU162" s="122"/>
      <c r="GV162" s="122"/>
      <c r="GW162" s="122"/>
      <c r="GX162" s="122"/>
      <c r="GY162" s="122"/>
      <c r="GZ162" s="122"/>
      <c r="HA162" s="122"/>
      <c r="HB162" s="122"/>
      <c r="HC162" s="122"/>
      <c r="HD162" s="122"/>
      <c r="HE162" s="122"/>
      <c r="HF162" s="122"/>
      <c r="HG162" s="122"/>
      <c r="HH162" s="122"/>
      <c r="HI162" s="122"/>
      <c r="HJ162" s="122"/>
      <c r="HK162" s="122"/>
      <c r="HL162" s="122"/>
      <c r="HM162" s="122"/>
      <c r="HN162" s="122"/>
      <c r="HO162" s="122"/>
      <c r="HP162" s="122"/>
      <c r="HQ162" s="122"/>
      <c r="HR162" s="122"/>
      <c r="HS162" s="122"/>
      <c r="HT162" s="122"/>
      <c r="HU162" s="122"/>
      <c r="HV162" s="122"/>
      <c r="HW162" s="122"/>
      <c r="HX162" s="122"/>
      <c r="HY162" s="122"/>
      <c r="HZ162" s="122"/>
      <c r="IA162" s="122"/>
      <c r="IB162" s="122"/>
      <c r="IC162" s="122"/>
      <c r="ID162" s="122"/>
      <c r="IE162" s="122"/>
      <c r="IF162" s="122"/>
      <c r="IG162" s="122"/>
      <c r="IH162" s="122"/>
      <c r="II162" s="122"/>
      <c r="IJ162" s="122"/>
      <c r="IK162" s="122"/>
      <c r="IL162" s="122"/>
      <c r="IM162" s="122"/>
      <c r="IN162" s="122"/>
      <c r="IO162" s="122"/>
      <c r="IP162" s="122"/>
      <c r="IQ162" s="122"/>
      <c r="IR162" s="122"/>
      <c r="IS162" s="122"/>
      <c r="IT162" s="122"/>
      <c r="IU162" s="122"/>
      <c r="IV162" s="122"/>
    </row>
    <row r="163" spans="1:256" s="102" customFormat="1" x14ac:dyDescent="0.25">
      <c r="B163" s="415" t="s">
        <v>343</v>
      </c>
      <c r="C163" s="144">
        <v>252</v>
      </c>
      <c r="D163" s="144">
        <v>259.56</v>
      </c>
      <c r="E163" s="144">
        <v>267.34680000000003</v>
      </c>
      <c r="F163" s="144">
        <v>275.36720400000002</v>
      </c>
      <c r="G163" s="144">
        <v>283.62822012000004</v>
      </c>
      <c r="H163" s="106" t="s">
        <v>311</v>
      </c>
      <c r="I163" s="143">
        <v>1008</v>
      </c>
      <c r="J163" s="143">
        <v>1128.96</v>
      </c>
      <c r="K163" s="143">
        <v>1264.4352000000003</v>
      </c>
      <c r="L163" s="143">
        <v>1416.1674240000004</v>
      </c>
      <c r="M163" s="143">
        <v>1586.1075148800005</v>
      </c>
      <c r="N163" s="143">
        <v>1776.4404166656007</v>
      </c>
      <c r="O163" s="143">
        <v>1989.6132666654732</v>
      </c>
      <c r="P163" s="143">
        <v>2228.3668586653303</v>
      </c>
      <c r="Q163" s="143">
        <v>2495.7708817051703</v>
      </c>
      <c r="R163" s="143">
        <v>2795.2633875097913</v>
      </c>
      <c r="S163" s="143">
        <v>3130.6949940109662</v>
      </c>
      <c r="T163" s="143">
        <v>3506.378393292282</v>
      </c>
      <c r="U163" s="146">
        <v>24326.198337394613</v>
      </c>
      <c r="V163" s="143">
        <v>3559.5631407617398</v>
      </c>
      <c r="W163" s="143">
        <v>3986.710717653149</v>
      </c>
      <c r="X163" s="143">
        <v>4465.1160037715272</v>
      </c>
      <c r="Y163" s="143">
        <v>5000.9299242241104</v>
      </c>
      <c r="Z163" s="143">
        <v>5601.0415151310044</v>
      </c>
      <c r="AA163" s="143">
        <v>6273.1664969467256</v>
      </c>
      <c r="AB163" s="143">
        <v>6900.4831466413998</v>
      </c>
      <c r="AC163" s="143">
        <v>7590.5314613055398</v>
      </c>
      <c r="AD163" s="143">
        <v>8349.5846074360961</v>
      </c>
      <c r="AE163" s="143">
        <v>9184.5430681797043</v>
      </c>
      <c r="AF163" s="143">
        <v>10102.997374997676</v>
      </c>
      <c r="AG163" s="143">
        <v>11113.297112497447</v>
      </c>
      <c r="AH163" s="146">
        <v>82127.964569546122</v>
      </c>
      <c r="AI163" s="143">
        <v>4963.7036403101101</v>
      </c>
      <c r="AJ163" s="143">
        <v>5261.5258587287162</v>
      </c>
      <c r="AK163" s="143">
        <v>5577.2174102524395</v>
      </c>
      <c r="AL163" s="143">
        <v>5911.8504548675864</v>
      </c>
      <c r="AM163" s="143">
        <v>6266.5614821596428</v>
      </c>
      <c r="AN163" s="143">
        <v>6642.5551710892196</v>
      </c>
      <c r="AO163" s="143">
        <v>7041.1084813545749</v>
      </c>
      <c r="AP163" s="143">
        <v>7463.5749902358493</v>
      </c>
      <c r="AQ163" s="143">
        <v>7911.3894896500015</v>
      </c>
      <c r="AR163" s="143">
        <v>8386.0728590290018</v>
      </c>
      <c r="AS163" s="143">
        <v>8889.2372305707413</v>
      </c>
      <c r="AT163" s="143">
        <v>9422.5914644049863</v>
      </c>
      <c r="AU163" s="146">
        <v>83737.388532652883</v>
      </c>
      <c r="AV163" s="143">
        <v>10934.603308059837</v>
      </c>
      <c r="AW163" s="143">
        <v>11371.98744038223</v>
      </c>
      <c r="AX163" s="143">
        <v>11826.866937997522</v>
      </c>
      <c r="AY163" s="143">
        <v>12299.941615517424</v>
      </c>
      <c r="AZ163" s="143">
        <v>12791.93928013812</v>
      </c>
      <c r="BA163" s="143">
        <v>13303.616851343646</v>
      </c>
      <c r="BB163" s="143">
        <v>13835.761525397393</v>
      </c>
      <c r="BC163" s="143">
        <v>14389.191986413287</v>
      </c>
      <c r="BD163" s="143">
        <v>14964.759665869818</v>
      </c>
      <c r="BE163" s="143">
        <v>15563.350052504611</v>
      </c>
      <c r="BF163" s="143">
        <v>16185.884054604796</v>
      </c>
      <c r="BG163" s="143">
        <v>16833.319416788989</v>
      </c>
      <c r="BH163" s="146">
        <v>164301.22213501768</v>
      </c>
      <c r="BI163" s="143">
        <v>18545.332745012649</v>
      </c>
      <c r="BJ163" s="143">
        <v>18545.332745012649</v>
      </c>
      <c r="BK163" s="143">
        <v>19101.692727363032</v>
      </c>
      <c r="BL163" s="143">
        <v>19101.692727363032</v>
      </c>
      <c r="BM163" s="143">
        <v>19674.743509183922</v>
      </c>
      <c r="BN163" s="143">
        <v>19674.743509183922</v>
      </c>
      <c r="BO163" s="143">
        <v>20264.98581445944</v>
      </c>
      <c r="BP163" s="143">
        <v>20264.98581445944</v>
      </c>
      <c r="BQ163" s="143">
        <v>20872.935388893224</v>
      </c>
      <c r="BR163" s="143">
        <v>20872.935388893224</v>
      </c>
      <c r="BS163" s="143">
        <v>21499.123450560022</v>
      </c>
      <c r="BT163" s="143">
        <v>21499.123450560022</v>
      </c>
      <c r="BU163" s="146">
        <v>239917.62727094465</v>
      </c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</row>
    <row r="164" spans="1:256" s="102" customFormat="1" x14ac:dyDescent="0.25">
      <c r="B164" s="415" t="s">
        <v>344</v>
      </c>
      <c r="C164" s="144">
        <v>138</v>
      </c>
      <c r="D164" s="144">
        <v>142.14000000000001</v>
      </c>
      <c r="E164" s="144">
        <v>146.40420000000003</v>
      </c>
      <c r="F164" s="144">
        <v>150.79632600000005</v>
      </c>
      <c r="G164" s="144">
        <v>155.32021578000007</v>
      </c>
      <c r="H164" s="106" t="s">
        <v>311</v>
      </c>
      <c r="I164" s="143">
        <v>828</v>
      </c>
      <c r="J164" s="143">
        <v>927.36000000000013</v>
      </c>
      <c r="K164" s="143">
        <v>1038.6432</v>
      </c>
      <c r="L164" s="143">
        <v>1163.2803840000001</v>
      </c>
      <c r="M164" s="143">
        <v>1302.8740300800005</v>
      </c>
      <c r="N164" s="143">
        <v>1459.2189136896006</v>
      </c>
      <c r="O164" s="143">
        <v>1634.3251833323527</v>
      </c>
      <c r="P164" s="143">
        <v>1830.4442053322355</v>
      </c>
      <c r="Q164" s="143">
        <v>2050.0975099721036</v>
      </c>
      <c r="R164" s="143">
        <v>2296.1092111687567</v>
      </c>
      <c r="S164" s="143">
        <v>2571.6423165090077</v>
      </c>
      <c r="T164" s="143">
        <v>2880.2393944900887</v>
      </c>
      <c r="U164" s="146">
        <v>19982.234348574151</v>
      </c>
      <c r="V164" s="143">
        <v>2680.2662934902387</v>
      </c>
      <c r="W164" s="143">
        <v>3001.898248709068</v>
      </c>
      <c r="X164" s="143">
        <v>3362.1260385541559</v>
      </c>
      <c r="Y164" s="143">
        <v>3765.5811631806555</v>
      </c>
      <c r="Z164" s="143">
        <v>4217.4509027623335</v>
      </c>
      <c r="AA164" s="143">
        <v>4723.5450110938145</v>
      </c>
      <c r="AB164" s="143">
        <v>5195.8995122031965</v>
      </c>
      <c r="AC164" s="143">
        <v>5715.489463423517</v>
      </c>
      <c r="AD164" s="143">
        <v>6287.0384097658698</v>
      </c>
      <c r="AE164" s="143">
        <v>6915.7422507424562</v>
      </c>
      <c r="AF164" s="143">
        <v>7607.316475816704</v>
      </c>
      <c r="AG164" s="143">
        <v>8368.0481233983755</v>
      </c>
      <c r="AH164" s="146">
        <v>61840.401893140384</v>
      </c>
      <c r="AI164" s="143">
        <v>11778.947527402564</v>
      </c>
      <c r="AJ164" s="143">
        <v>12485.684379046717</v>
      </c>
      <c r="AK164" s="143">
        <v>13234.825441789522</v>
      </c>
      <c r="AL164" s="143">
        <v>14028.914968296893</v>
      </c>
      <c r="AM164" s="143">
        <v>14870.64986639471</v>
      </c>
      <c r="AN164" s="143">
        <v>15762.88885837839</v>
      </c>
      <c r="AO164" s="143">
        <v>16708.662189881095</v>
      </c>
      <c r="AP164" s="143">
        <v>17711.181921273965</v>
      </c>
      <c r="AQ164" s="143">
        <v>18773.852836550403</v>
      </c>
      <c r="AR164" s="143">
        <v>19900.284006743426</v>
      </c>
      <c r="AS164" s="143">
        <v>21094.30104714803</v>
      </c>
      <c r="AT164" s="143">
        <v>22359.959109976913</v>
      </c>
      <c r="AU164" s="146">
        <v>198710.15215288263</v>
      </c>
      <c r="AV164" s="143">
        <v>25947.987215157882</v>
      </c>
      <c r="AW164" s="143">
        <v>26985.906703764194</v>
      </c>
      <c r="AX164" s="143">
        <v>28065.342971914764</v>
      </c>
      <c r="AY164" s="143">
        <v>29187.956690791354</v>
      </c>
      <c r="AZ164" s="143">
        <v>30355.474958423009</v>
      </c>
      <c r="BA164" s="143">
        <v>31569.693956759929</v>
      </c>
      <c r="BB164" s="143">
        <v>32832.481715030328</v>
      </c>
      <c r="BC164" s="143">
        <v>34145.780983631543</v>
      </c>
      <c r="BD164" s="143">
        <v>35511.612222976801</v>
      </c>
      <c r="BE164" s="143">
        <v>36932.076711895876</v>
      </c>
      <c r="BF164" s="143">
        <v>38409.359780371713</v>
      </c>
      <c r="BG164" s="143">
        <v>39945.734171586584</v>
      </c>
      <c r="BH164" s="146">
        <v>389889.408082304</v>
      </c>
      <c r="BI164" s="143">
        <v>44008.368974276076</v>
      </c>
      <c r="BJ164" s="143">
        <v>44008.368974276076</v>
      </c>
      <c r="BK164" s="143">
        <v>45328.62004350435</v>
      </c>
      <c r="BL164" s="143">
        <v>45328.62004350435</v>
      </c>
      <c r="BM164" s="143">
        <v>46688.478644809489</v>
      </c>
      <c r="BN164" s="143">
        <v>46688.478644809489</v>
      </c>
      <c r="BO164" s="143">
        <v>48089.133004153766</v>
      </c>
      <c r="BP164" s="143">
        <v>48089.133004153766</v>
      </c>
      <c r="BQ164" s="143">
        <v>49531.806994278384</v>
      </c>
      <c r="BR164" s="143">
        <v>49531.806994278384</v>
      </c>
      <c r="BS164" s="143">
        <v>51017.761204106748</v>
      </c>
      <c r="BT164" s="143">
        <v>51017.761204106748</v>
      </c>
      <c r="BU164" s="146">
        <v>569328.33773025766</v>
      </c>
      <c r="BV164" s="143"/>
      <c r="BW164" s="143"/>
      <c r="BX164" s="143"/>
      <c r="BY164" s="143"/>
      <c r="BZ164" s="143"/>
      <c r="CA164" s="143"/>
      <c r="CB164" s="143"/>
      <c r="CC164" s="143"/>
      <c r="CD164" s="143"/>
      <c r="CE164" s="143"/>
      <c r="CF164" s="143"/>
      <c r="CG164" s="143"/>
      <c r="CH164" s="143"/>
    </row>
    <row r="165" spans="1:256" s="102" customFormat="1" x14ac:dyDescent="0.25">
      <c r="B165" s="415" t="s">
        <v>345</v>
      </c>
      <c r="C165" s="144">
        <v>75</v>
      </c>
      <c r="D165" s="144">
        <v>77.25</v>
      </c>
      <c r="E165" s="144">
        <v>79.567499999999995</v>
      </c>
      <c r="F165" s="144">
        <v>81.954525000000004</v>
      </c>
      <c r="G165" s="144">
        <v>84.413160750000003</v>
      </c>
      <c r="H165" s="106" t="s">
        <v>311</v>
      </c>
      <c r="I165" s="143">
        <v>600</v>
      </c>
      <c r="J165" s="143">
        <v>672.00000000000011</v>
      </c>
      <c r="K165" s="143">
        <v>752.64000000000021</v>
      </c>
      <c r="L165" s="143">
        <v>842.95680000000027</v>
      </c>
      <c r="M165" s="143">
        <v>944.11161600000037</v>
      </c>
      <c r="N165" s="143">
        <v>1057.4050099200003</v>
      </c>
      <c r="O165" s="143">
        <v>1184.2936111104007</v>
      </c>
      <c r="P165" s="143">
        <v>1326.4088444436488</v>
      </c>
      <c r="Q165" s="143">
        <v>1485.5779057768871</v>
      </c>
      <c r="R165" s="143">
        <v>1663.8472544701137</v>
      </c>
      <c r="S165" s="143">
        <v>1863.5089250065275</v>
      </c>
      <c r="T165" s="143">
        <v>2087.1299960073106</v>
      </c>
      <c r="U165" s="146">
        <v>14479.879962734891</v>
      </c>
      <c r="V165" s="143">
        <v>1986.3633598000779</v>
      </c>
      <c r="W165" s="143">
        <v>2224.7269629760876</v>
      </c>
      <c r="X165" s="143">
        <v>2491.6941985332182</v>
      </c>
      <c r="Y165" s="143">
        <v>2790.6975023572045</v>
      </c>
      <c r="Z165" s="143">
        <v>3125.581202640069</v>
      </c>
      <c r="AA165" s="143">
        <v>3500.6509469568782</v>
      </c>
      <c r="AB165" s="143">
        <v>3850.7160416525662</v>
      </c>
      <c r="AC165" s="143">
        <v>4235.7876458178234</v>
      </c>
      <c r="AD165" s="143">
        <v>4659.3664103996061</v>
      </c>
      <c r="AE165" s="143">
        <v>5125.3030514395668</v>
      </c>
      <c r="AF165" s="143">
        <v>5637.8333565835246</v>
      </c>
      <c r="AG165" s="143">
        <v>6201.6166922418779</v>
      </c>
      <c r="AH165" s="146">
        <v>45830.337371398498</v>
      </c>
      <c r="AI165" s="143">
        <v>6401.6019170666086</v>
      </c>
      <c r="AJ165" s="143">
        <v>6785.698032090605</v>
      </c>
      <c r="AK165" s="143">
        <v>7192.8399140160427</v>
      </c>
      <c r="AL165" s="143">
        <v>7624.4103088570046</v>
      </c>
      <c r="AM165" s="143">
        <v>8081.8749273884268</v>
      </c>
      <c r="AN165" s="143">
        <v>8566.787423031732</v>
      </c>
      <c r="AO165" s="143">
        <v>9080.7946684136368</v>
      </c>
      <c r="AP165" s="143">
        <v>9625.642348518455</v>
      </c>
      <c r="AQ165" s="143">
        <v>10203.180889429563</v>
      </c>
      <c r="AR165" s="143">
        <v>10815.371742795338</v>
      </c>
      <c r="AS165" s="143">
        <v>11464.294047363055</v>
      </c>
      <c r="AT165" s="143">
        <v>12152.151690204841</v>
      </c>
      <c r="AU165" s="146">
        <v>107994.64790917531</v>
      </c>
      <c r="AV165" s="143">
        <v>14102.166964759714</v>
      </c>
      <c r="AW165" s="143">
        <v>14666.253643350101</v>
      </c>
      <c r="AX165" s="143">
        <v>15252.903789084106</v>
      </c>
      <c r="AY165" s="143">
        <v>15863.019940647471</v>
      </c>
      <c r="AZ165" s="143">
        <v>16497.540738273368</v>
      </c>
      <c r="BA165" s="143">
        <v>17157.442367804306</v>
      </c>
      <c r="BB165" s="143">
        <v>17843.740062516481</v>
      </c>
      <c r="BC165" s="143">
        <v>18557.489665017136</v>
      </c>
      <c r="BD165" s="143">
        <v>19299.789251617822</v>
      </c>
      <c r="BE165" s="143">
        <v>20071.780821682536</v>
      </c>
      <c r="BF165" s="143">
        <v>20874.652054549839</v>
      </c>
      <c r="BG165" s="143">
        <v>21709.638136731832</v>
      </c>
      <c r="BH165" s="146">
        <v>211896.41743603474</v>
      </c>
      <c r="BI165" s="143">
        <v>23917.591833845683</v>
      </c>
      <c r="BJ165" s="143">
        <v>23917.591833845683</v>
      </c>
      <c r="BK165" s="143">
        <v>24635.119588861053</v>
      </c>
      <c r="BL165" s="143">
        <v>24635.119588861053</v>
      </c>
      <c r="BM165" s="143">
        <v>25374.173176526885</v>
      </c>
      <c r="BN165" s="143">
        <v>25374.173176526885</v>
      </c>
      <c r="BO165" s="143">
        <v>26135.398371822688</v>
      </c>
      <c r="BP165" s="143">
        <v>26135.398371822688</v>
      </c>
      <c r="BQ165" s="143">
        <v>26919.460322977371</v>
      </c>
      <c r="BR165" s="143">
        <v>26919.460322977371</v>
      </c>
      <c r="BS165" s="143">
        <v>27727.044132666699</v>
      </c>
      <c r="BT165" s="143">
        <v>27727.044132666699</v>
      </c>
      <c r="BU165" s="146">
        <v>309417.57485340076</v>
      </c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</row>
    <row r="166" spans="1:256" s="102" customFormat="1" x14ac:dyDescent="0.25">
      <c r="B166" s="415" t="s">
        <v>346</v>
      </c>
      <c r="C166" s="144">
        <v>42.5</v>
      </c>
      <c r="D166" s="144">
        <v>43.774999999999999</v>
      </c>
      <c r="E166" s="144">
        <v>45.088250000000002</v>
      </c>
      <c r="F166" s="144">
        <v>46.440897500000005</v>
      </c>
      <c r="G166" s="144">
        <v>47.834124425000006</v>
      </c>
      <c r="H166" s="106" t="s">
        <v>311</v>
      </c>
      <c r="I166" s="143">
        <v>255</v>
      </c>
      <c r="J166" s="143">
        <v>285.60000000000002</v>
      </c>
      <c r="K166" s="143">
        <v>319.87200000000001</v>
      </c>
      <c r="L166" s="143">
        <v>358.25664000000006</v>
      </c>
      <c r="M166" s="143">
        <v>401.24743680000017</v>
      </c>
      <c r="N166" s="143">
        <v>449.39712921600017</v>
      </c>
      <c r="O166" s="143">
        <v>503.32478472192025</v>
      </c>
      <c r="P166" s="143">
        <v>563.72375888855072</v>
      </c>
      <c r="Q166" s="143">
        <v>631.37060995517686</v>
      </c>
      <c r="R166" s="143">
        <v>707.13508314979822</v>
      </c>
      <c r="S166" s="143">
        <v>791.99129312777416</v>
      </c>
      <c r="T166" s="143">
        <v>887.03024830310699</v>
      </c>
      <c r="U166" s="146">
        <v>6153.9489841623272</v>
      </c>
      <c r="V166" s="143">
        <v>750.40393592447379</v>
      </c>
      <c r="W166" s="143">
        <v>840.45240823541099</v>
      </c>
      <c r="X166" s="143">
        <v>941.30669722366019</v>
      </c>
      <c r="Y166" s="143">
        <v>1054.2635008904997</v>
      </c>
      <c r="Z166" s="143">
        <v>1180.7751209973596</v>
      </c>
      <c r="AA166" s="143">
        <v>1322.4681355170428</v>
      </c>
      <c r="AB166" s="143">
        <v>1454.7149490687473</v>
      </c>
      <c r="AC166" s="143">
        <v>1600.1864439756221</v>
      </c>
      <c r="AD166" s="143">
        <v>1760.2050883731847</v>
      </c>
      <c r="AE166" s="143">
        <v>1936.2255972105033</v>
      </c>
      <c r="AF166" s="143">
        <v>2129.8481569315536</v>
      </c>
      <c r="AG166" s="143">
        <v>2342.8329726247098</v>
      </c>
      <c r="AH166" s="146">
        <v>17313.683006972766</v>
      </c>
      <c r="AI166" s="143">
        <v>2790.4418612854456</v>
      </c>
      <c r="AJ166" s="143">
        <v>2957.8683729625718</v>
      </c>
      <c r="AK166" s="143">
        <v>3135.3404753403265</v>
      </c>
      <c r="AL166" s="143">
        <v>3323.4609038607459</v>
      </c>
      <c r="AM166" s="143">
        <v>3522.868558092392</v>
      </c>
      <c r="AN166" s="143">
        <v>3734.2406715779343</v>
      </c>
      <c r="AO166" s="143">
        <v>3958.2951118726119</v>
      </c>
      <c r="AP166" s="143">
        <v>4195.7928185849687</v>
      </c>
      <c r="AQ166" s="143">
        <v>4447.5403877000672</v>
      </c>
      <c r="AR166" s="143">
        <v>4714.3928109620711</v>
      </c>
      <c r="AS166" s="143">
        <v>4997.2563796197946</v>
      </c>
      <c r="AT166" s="143">
        <v>5297.0917623969826</v>
      </c>
      <c r="AU166" s="146">
        <v>47074.590114255909</v>
      </c>
      <c r="AV166" s="143">
        <v>6147.0984205362856</v>
      </c>
      <c r="AW166" s="143">
        <v>6392.9823573577369</v>
      </c>
      <c r="AX166" s="143">
        <v>6648.7016516520462</v>
      </c>
      <c r="AY166" s="143">
        <v>6914.6497177181282</v>
      </c>
      <c r="AZ166" s="143">
        <v>7191.2357064268554</v>
      </c>
      <c r="BA166" s="143">
        <v>7478.8851346839283</v>
      </c>
      <c r="BB166" s="143">
        <v>7778.0405400712871</v>
      </c>
      <c r="BC166" s="143">
        <v>8089.1621616741377</v>
      </c>
      <c r="BD166" s="143">
        <v>8412.7286481411029</v>
      </c>
      <c r="BE166" s="143">
        <v>8749.2377940667466</v>
      </c>
      <c r="BF166" s="143">
        <v>9099.2073058294172</v>
      </c>
      <c r="BG166" s="143">
        <v>9463.1755980625949</v>
      </c>
      <c r="BH166" s="146">
        <v>92365.105036220266</v>
      </c>
      <c r="BI166" s="143">
        <v>10425.616953214785</v>
      </c>
      <c r="BJ166" s="143">
        <v>10425.616953214785</v>
      </c>
      <c r="BK166" s="143">
        <v>10738.385461811229</v>
      </c>
      <c r="BL166" s="143">
        <v>10738.385461811229</v>
      </c>
      <c r="BM166" s="143">
        <v>11060.537025665566</v>
      </c>
      <c r="BN166" s="143">
        <v>11060.537025665566</v>
      </c>
      <c r="BO166" s="143">
        <v>11392.353136435533</v>
      </c>
      <c r="BP166" s="143">
        <v>11392.353136435533</v>
      </c>
      <c r="BQ166" s="143">
        <v>11734.123730528599</v>
      </c>
      <c r="BR166" s="143">
        <v>11734.123730528599</v>
      </c>
      <c r="BS166" s="143">
        <v>12086.147442444459</v>
      </c>
      <c r="BT166" s="143">
        <v>12086.147442444459</v>
      </c>
      <c r="BU166" s="146">
        <v>134874.32750020034</v>
      </c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</row>
    <row r="167" spans="1:256" s="102" customFormat="1" x14ac:dyDescent="0.25">
      <c r="B167" s="415" t="s">
        <v>347</v>
      </c>
      <c r="C167" s="144">
        <v>275</v>
      </c>
      <c r="D167" s="144">
        <v>283.25</v>
      </c>
      <c r="E167" s="144">
        <v>291.7475</v>
      </c>
      <c r="F167" s="144">
        <v>300.49992500000002</v>
      </c>
      <c r="G167" s="144">
        <v>309.51492275000004</v>
      </c>
      <c r="H167" s="106" t="s">
        <v>311</v>
      </c>
      <c r="I167" s="143">
        <v>1100</v>
      </c>
      <c r="J167" s="143">
        <v>1232.0000000000002</v>
      </c>
      <c r="K167" s="143">
        <v>1379.8400000000004</v>
      </c>
      <c r="L167" s="143">
        <v>1545.4208000000003</v>
      </c>
      <c r="M167" s="143">
        <v>1730.8712960000007</v>
      </c>
      <c r="N167" s="143">
        <v>1938.5758515200007</v>
      </c>
      <c r="O167" s="143">
        <v>2171.2049537024013</v>
      </c>
      <c r="P167" s="143">
        <v>2431.7495481466894</v>
      </c>
      <c r="Q167" s="143">
        <v>2723.5594939242928</v>
      </c>
      <c r="R167" s="143">
        <v>3050.3866331952086</v>
      </c>
      <c r="S167" s="143">
        <v>3416.4330291786337</v>
      </c>
      <c r="T167" s="143">
        <v>3826.4049926800699</v>
      </c>
      <c r="U167" s="146">
        <v>26546.446598347295</v>
      </c>
      <c r="V167" s="143">
        <v>4855.5548795113018</v>
      </c>
      <c r="W167" s="143">
        <v>5438.2214650526594</v>
      </c>
      <c r="X167" s="143">
        <v>6090.8080408589785</v>
      </c>
      <c r="Y167" s="143">
        <v>6821.7050057620563</v>
      </c>
      <c r="Z167" s="143">
        <v>7640.309606453503</v>
      </c>
      <c r="AA167" s="143">
        <v>8557.1467592279241</v>
      </c>
      <c r="AB167" s="143">
        <v>9412.8614351507185</v>
      </c>
      <c r="AC167" s="143">
        <v>10354.14757866579</v>
      </c>
      <c r="AD167" s="143">
        <v>11389.562336532372</v>
      </c>
      <c r="AE167" s="143">
        <v>12528.51857018561</v>
      </c>
      <c r="AF167" s="143">
        <v>13781.37042720417</v>
      </c>
      <c r="AG167" s="143">
        <v>15159.507469924592</v>
      </c>
      <c r="AH167" s="146">
        <v>112029.71357452967</v>
      </c>
      <c r="AI167" s="143">
        <v>12639.060195234075</v>
      </c>
      <c r="AJ167" s="143">
        <v>13397.403806948119</v>
      </c>
      <c r="AK167" s="143">
        <v>14201.24803536501</v>
      </c>
      <c r="AL167" s="143">
        <v>15053.322917486908</v>
      </c>
      <c r="AM167" s="143">
        <v>15956.522292536127</v>
      </c>
      <c r="AN167" s="143">
        <v>16913.913630088293</v>
      </c>
      <c r="AO167" s="143">
        <v>17928.748447893595</v>
      </c>
      <c r="AP167" s="143">
        <v>19004.473354767208</v>
      </c>
      <c r="AQ167" s="143">
        <v>20144.741756053245</v>
      </c>
      <c r="AR167" s="143">
        <v>21353.42626141644</v>
      </c>
      <c r="AS167" s="143">
        <v>22634.631837101424</v>
      </c>
      <c r="AT167" s="143">
        <v>23992.70974732751</v>
      </c>
      <c r="AU167" s="146">
        <v>213220.20228221794</v>
      </c>
      <c r="AV167" s="143">
        <v>27842.739904782</v>
      </c>
      <c r="AW167" s="143">
        <v>28956.449500973278</v>
      </c>
      <c r="AX167" s="143">
        <v>30114.70748101221</v>
      </c>
      <c r="AY167" s="143">
        <v>31319.295780252702</v>
      </c>
      <c r="AZ167" s="143">
        <v>32572.067611462811</v>
      </c>
      <c r="BA167" s="143">
        <v>33874.950315921327</v>
      </c>
      <c r="BB167" s="143">
        <v>35229.948328558181</v>
      </c>
      <c r="BC167" s="143">
        <v>36639.146261700502</v>
      </c>
      <c r="BD167" s="143">
        <v>38104.712112168527</v>
      </c>
      <c r="BE167" s="143">
        <v>39628.900596655265</v>
      </c>
      <c r="BF167" s="143">
        <v>41214.056620521478</v>
      </c>
      <c r="BG167" s="143">
        <v>42862.618885342337</v>
      </c>
      <c r="BH167" s="146">
        <v>418359.59339935065</v>
      </c>
      <c r="BI167" s="143">
        <v>47221.912082208146</v>
      </c>
      <c r="BJ167" s="143">
        <v>47221.912082208146</v>
      </c>
      <c r="BK167" s="143">
        <v>48638.569444674387</v>
      </c>
      <c r="BL167" s="143">
        <v>48638.569444674387</v>
      </c>
      <c r="BM167" s="143">
        <v>50097.726528014624</v>
      </c>
      <c r="BN167" s="143">
        <v>50097.726528014624</v>
      </c>
      <c r="BO167" s="143">
        <v>51600.658323855059</v>
      </c>
      <c r="BP167" s="143">
        <v>51600.658323855059</v>
      </c>
      <c r="BQ167" s="143">
        <v>53148.678073570714</v>
      </c>
      <c r="BR167" s="143">
        <v>53148.678073570714</v>
      </c>
      <c r="BS167" s="143">
        <v>54743.138415777845</v>
      </c>
      <c r="BT167" s="143">
        <v>54743.138415777845</v>
      </c>
      <c r="BU167" s="146">
        <v>610901.36573620164</v>
      </c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</row>
    <row r="168" spans="1:256" s="102" customFormat="1" x14ac:dyDescent="0.25">
      <c r="B168" s="415" t="s">
        <v>344</v>
      </c>
      <c r="C168" s="144">
        <v>152</v>
      </c>
      <c r="D168" s="144">
        <v>156.56</v>
      </c>
      <c r="E168" s="144">
        <v>161.2568</v>
      </c>
      <c r="F168" s="144">
        <v>166.094504</v>
      </c>
      <c r="G168" s="144">
        <v>171.07733912</v>
      </c>
      <c r="H168" s="106" t="s">
        <v>311</v>
      </c>
      <c r="I168" s="143">
        <v>912</v>
      </c>
      <c r="J168" s="143">
        <v>1021.44</v>
      </c>
      <c r="K168" s="143">
        <v>1144.0128000000002</v>
      </c>
      <c r="L168" s="143">
        <v>1281.2943360000002</v>
      </c>
      <c r="M168" s="143">
        <v>1435.0496563200006</v>
      </c>
      <c r="N168" s="143">
        <v>1607.2556150784008</v>
      </c>
      <c r="O168" s="143">
        <v>1800.1262888878089</v>
      </c>
      <c r="P168" s="143">
        <v>2016.1414435543463</v>
      </c>
      <c r="Q168" s="143">
        <v>2258.0784167808679</v>
      </c>
      <c r="R168" s="143">
        <v>2529.0478267945723</v>
      </c>
      <c r="S168" s="143">
        <v>2832.5335660099217</v>
      </c>
      <c r="T168" s="143">
        <v>3172.4375939311121</v>
      </c>
      <c r="U168" s="146">
        <v>22009.417543357034</v>
      </c>
      <c r="V168" s="143">
        <v>2952.1773667428715</v>
      </c>
      <c r="W168" s="143">
        <v>3306.4386507520167</v>
      </c>
      <c r="X168" s="143">
        <v>3703.2112888422585</v>
      </c>
      <c r="Y168" s="143">
        <v>4147.5966435033306</v>
      </c>
      <c r="Z168" s="143">
        <v>4645.3082407237298</v>
      </c>
      <c r="AA168" s="143">
        <v>5202.7452296105776</v>
      </c>
      <c r="AB168" s="143">
        <v>5723.0197525716367</v>
      </c>
      <c r="AC168" s="143">
        <v>6295.3217278288002</v>
      </c>
      <c r="AD168" s="143">
        <v>6924.8539006116816</v>
      </c>
      <c r="AE168" s="143">
        <v>7617.3392906728504</v>
      </c>
      <c r="AF168" s="143">
        <v>8379.0732197401376</v>
      </c>
      <c r="AG168" s="143">
        <v>9216.9805417141524</v>
      </c>
      <c r="AH168" s="146">
        <v>68114.065853314038</v>
      </c>
      <c r="AI168" s="143">
        <v>9979.9332450679467</v>
      </c>
      <c r="AJ168" s="143">
        <v>10578.729239772021</v>
      </c>
      <c r="AK168" s="143">
        <v>11213.452994158344</v>
      </c>
      <c r="AL168" s="143">
        <v>11886.260173807843</v>
      </c>
      <c r="AM168" s="143">
        <v>12599.435784236319</v>
      </c>
      <c r="AN168" s="143">
        <v>13355.401931290495</v>
      </c>
      <c r="AO168" s="143">
        <v>14156.726047167929</v>
      </c>
      <c r="AP168" s="143">
        <v>15006.129609998005</v>
      </c>
      <c r="AQ168" s="143">
        <v>15906.497386597886</v>
      </c>
      <c r="AR168" s="143">
        <v>16860.88722979376</v>
      </c>
      <c r="AS168" s="143">
        <v>17872.540463581383</v>
      </c>
      <c r="AT168" s="143">
        <v>18944.892891396266</v>
      </c>
      <c r="AU168" s="146">
        <v>168360.88699686821</v>
      </c>
      <c r="AV168" s="143">
        <v>21984.916704035655</v>
      </c>
      <c r="AW168" s="143">
        <v>22864.313372197081</v>
      </c>
      <c r="AX168" s="143">
        <v>23778.885907084965</v>
      </c>
      <c r="AY168" s="143">
        <v>24730.041343368361</v>
      </c>
      <c r="AZ168" s="143">
        <v>25719.242997103102</v>
      </c>
      <c r="BA168" s="143">
        <v>26748.012716987225</v>
      </c>
      <c r="BB168" s="143">
        <v>27817.933225666718</v>
      </c>
      <c r="BC168" s="143">
        <v>28930.65055469338</v>
      </c>
      <c r="BD168" s="143">
        <v>30087.876576881117</v>
      </c>
      <c r="BE168" s="143">
        <v>31291.39163995636</v>
      </c>
      <c r="BF168" s="143">
        <v>32543.047305554617</v>
      </c>
      <c r="BG168" s="143">
        <v>33844.769197776805</v>
      </c>
      <c r="BH168" s="146">
        <v>330341.08154130541</v>
      </c>
      <c r="BI168" s="143">
        <v>37286.912397379936</v>
      </c>
      <c r="BJ168" s="143">
        <v>37286.912397379936</v>
      </c>
      <c r="BK168" s="143">
        <v>38405.519769301332</v>
      </c>
      <c r="BL168" s="143">
        <v>38405.519769301332</v>
      </c>
      <c r="BM168" s="143">
        <v>39557.685362380376</v>
      </c>
      <c r="BN168" s="143">
        <v>39557.685362380376</v>
      </c>
      <c r="BO168" s="143">
        <v>40744.415923251785</v>
      </c>
      <c r="BP168" s="143">
        <v>40744.415923251785</v>
      </c>
      <c r="BQ168" s="143">
        <v>41966.748400949335</v>
      </c>
      <c r="BR168" s="143">
        <v>41966.748400949335</v>
      </c>
      <c r="BS168" s="143">
        <v>43225.750852977821</v>
      </c>
      <c r="BT168" s="143">
        <v>43225.750852977821</v>
      </c>
      <c r="BU168" s="146">
        <v>482374.06541248114</v>
      </c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</row>
    <row r="169" spans="1:256" s="102" customFormat="1" x14ac:dyDescent="0.25">
      <c r="B169" s="415" t="s">
        <v>345</v>
      </c>
      <c r="C169" s="144">
        <v>80</v>
      </c>
      <c r="D169" s="144">
        <v>82.4</v>
      </c>
      <c r="E169" s="144">
        <v>84.872000000000014</v>
      </c>
      <c r="F169" s="144">
        <v>87.418160000000015</v>
      </c>
      <c r="G169" s="144">
        <v>90.040704800000015</v>
      </c>
      <c r="H169" s="106" t="s">
        <v>311</v>
      </c>
      <c r="I169" s="143">
        <v>480</v>
      </c>
      <c r="J169" s="143">
        <v>537.6</v>
      </c>
      <c r="K169" s="143">
        <v>602.11200000000008</v>
      </c>
      <c r="L169" s="143">
        <v>674.36544000000015</v>
      </c>
      <c r="M169" s="143">
        <v>755.28929280000034</v>
      </c>
      <c r="N169" s="143">
        <v>845.92400793600041</v>
      </c>
      <c r="O169" s="143">
        <v>947.43488888832053</v>
      </c>
      <c r="P169" s="143">
        <v>1061.127075554919</v>
      </c>
      <c r="Q169" s="143">
        <v>1188.4623246215094</v>
      </c>
      <c r="R169" s="143">
        <v>1331.0778035760907</v>
      </c>
      <c r="S169" s="143">
        <v>1490.807140005222</v>
      </c>
      <c r="T169" s="143">
        <v>1669.7039968058484</v>
      </c>
      <c r="U169" s="146">
        <v>11583.903970187912</v>
      </c>
      <c r="V169" s="143">
        <v>1412.5250558578332</v>
      </c>
      <c r="W169" s="143">
        <v>1582.0280625607736</v>
      </c>
      <c r="X169" s="143">
        <v>1771.8714300680665</v>
      </c>
      <c r="Y169" s="143">
        <v>1984.4960016762348</v>
      </c>
      <c r="Z169" s="143">
        <v>2222.6355218773829</v>
      </c>
      <c r="AA169" s="143">
        <v>2489.351784502669</v>
      </c>
      <c r="AB169" s="143">
        <v>2738.2869629529364</v>
      </c>
      <c r="AC169" s="143">
        <v>3012.1156592482303</v>
      </c>
      <c r="AD169" s="143">
        <v>3313.3272251730536</v>
      </c>
      <c r="AE169" s="143">
        <v>3644.6599476903598</v>
      </c>
      <c r="AF169" s="143">
        <v>4009.1259424593954</v>
      </c>
      <c r="AG169" s="143">
        <v>4410.0385367053368</v>
      </c>
      <c r="AH169" s="146">
        <v>32590.46213077227</v>
      </c>
      <c r="AI169" s="143">
        <v>5252.5964447726037</v>
      </c>
      <c r="AJ169" s="143">
        <v>5567.7522314589596</v>
      </c>
      <c r="AK169" s="143">
        <v>5901.8173653464974</v>
      </c>
      <c r="AL169" s="143">
        <v>6255.9264072672868</v>
      </c>
      <c r="AM169" s="143">
        <v>6631.2819917033266</v>
      </c>
      <c r="AN169" s="143">
        <v>7029.1589112055244</v>
      </c>
      <c r="AO169" s="143">
        <v>7450.9084458778589</v>
      </c>
      <c r="AP169" s="143">
        <v>7897.9629526305298</v>
      </c>
      <c r="AQ169" s="143">
        <v>8371.8407297883623</v>
      </c>
      <c r="AR169" s="143">
        <v>8874.1511735756649</v>
      </c>
      <c r="AS169" s="143">
        <v>9406.6002439902022</v>
      </c>
      <c r="AT169" s="143">
        <v>9970.9962586296151</v>
      </c>
      <c r="AU169" s="146">
        <v>88610.993156246434</v>
      </c>
      <c r="AV169" s="143">
        <v>11571.008791597715</v>
      </c>
      <c r="AW169" s="143">
        <v>12033.849143261623</v>
      </c>
      <c r="AX169" s="143">
        <v>12515.203108992087</v>
      </c>
      <c r="AY169" s="143">
        <v>13015.811233351771</v>
      </c>
      <c r="AZ169" s="143">
        <v>13536.443682685845</v>
      </c>
      <c r="BA169" s="143">
        <v>14077.901429993279</v>
      </c>
      <c r="BB169" s="143">
        <v>14641.017487193012</v>
      </c>
      <c r="BC169" s="143">
        <v>15226.65818668073</v>
      </c>
      <c r="BD169" s="143">
        <v>15835.724514147958</v>
      </c>
      <c r="BE169" s="143">
        <v>16469.153494713875</v>
      </c>
      <c r="BF169" s="143">
        <v>17127.919634502432</v>
      </c>
      <c r="BG169" s="143">
        <v>17813.036419882534</v>
      </c>
      <c r="BH169" s="146">
        <v>173863.72712700287</v>
      </c>
      <c r="BI169" s="143">
        <v>19624.690735463126</v>
      </c>
      <c r="BJ169" s="143">
        <v>19624.690735463126</v>
      </c>
      <c r="BK169" s="143">
        <v>20213.431457527018</v>
      </c>
      <c r="BL169" s="143">
        <v>20213.431457527018</v>
      </c>
      <c r="BM169" s="143">
        <v>20819.834401252832</v>
      </c>
      <c r="BN169" s="143">
        <v>20819.834401252832</v>
      </c>
      <c r="BO169" s="143">
        <v>21444.429433290417</v>
      </c>
      <c r="BP169" s="143">
        <v>21444.429433290417</v>
      </c>
      <c r="BQ169" s="143">
        <v>22087.762316289129</v>
      </c>
      <c r="BR169" s="143">
        <v>22087.762316289129</v>
      </c>
      <c r="BS169" s="143">
        <v>22750.395185777805</v>
      </c>
      <c r="BT169" s="143">
        <v>22750.395185777805</v>
      </c>
      <c r="BU169" s="146">
        <v>253881.08705920062</v>
      </c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</row>
    <row r="170" spans="1:256" s="102" customFormat="1" x14ac:dyDescent="0.25">
      <c r="B170" s="415" t="s">
        <v>344</v>
      </c>
      <c r="C170" s="144">
        <v>270</v>
      </c>
      <c r="D170" s="144">
        <v>278.10000000000002</v>
      </c>
      <c r="E170" s="144">
        <v>286.44300000000004</v>
      </c>
      <c r="F170" s="144">
        <v>295.03629000000006</v>
      </c>
      <c r="G170" s="144">
        <v>303.88737870000006</v>
      </c>
      <c r="H170" s="106" t="s">
        <v>311</v>
      </c>
      <c r="I170" s="143">
        <v>0</v>
      </c>
      <c r="J170" s="143">
        <v>0</v>
      </c>
      <c r="K170" s="143">
        <v>0</v>
      </c>
      <c r="L170" s="143">
        <v>0</v>
      </c>
      <c r="M170" s="143">
        <v>0</v>
      </c>
      <c r="N170" s="143">
        <v>0</v>
      </c>
      <c r="O170" s="143">
        <v>0</v>
      </c>
      <c r="P170" s="143">
        <v>0</v>
      </c>
      <c r="Q170" s="143">
        <v>0</v>
      </c>
      <c r="R170" s="143">
        <v>0</v>
      </c>
      <c r="S170" s="143">
        <v>0</v>
      </c>
      <c r="T170" s="143">
        <v>0</v>
      </c>
      <c r="U170" s="146">
        <v>0</v>
      </c>
      <c r="V170" s="143">
        <v>953.45441270403751</v>
      </c>
      <c r="W170" s="143">
        <v>1067.8689422285222</v>
      </c>
      <c r="X170" s="143">
        <v>1196.0132152959447</v>
      </c>
      <c r="Y170" s="143">
        <v>1339.5348011314584</v>
      </c>
      <c r="Z170" s="143">
        <v>1500.2789772672336</v>
      </c>
      <c r="AA170" s="143">
        <v>1680.3124545393018</v>
      </c>
      <c r="AB170" s="143">
        <v>1848.3436999932321</v>
      </c>
      <c r="AC170" s="143">
        <v>2033.1780699925553</v>
      </c>
      <c r="AD170" s="143">
        <v>2236.4958769918117</v>
      </c>
      <c r="AE170" s="143">
        <v>2460.1454646909924</v>
      </c>
      <c r="AF170" s="143">
        <v>2706.1600111600919</v>
      </c>
      <c r="AG170" s="143">
        <v>2976.7760122761019</v>
      </c>
      <c r="AH170" s="146">
        <v>21998.561938271287</v>
      </c>
      <c r="AI170" s="143">
        <v>5318.2539003322609</v>
      </c>
      <c r="AJ170" s="143">
        <v>5637.3491343521964</v>
      </c>
      <c r="AK170" s="143">
        <v>5975.5900824133287</v>
      </c>
      <c r="AL170" s="143">
        <v>6334.1254873581283</v>
      </c>
      <c r="AM170" s="143">
        <v>6714.1730165996178</v>
      </c>
      <c r="AN170" s="143">
        <v>7117.0233975955925</v>
      </c>
      <c r="AO170" s="143">
        <v>7544.0448014513304</v>
      </c>
      <c r="AP170" s="143">
        <v>7996.6874895384099</v>
      </c>
      <c r="AQ170" s="143">
        <v>8476.4887389107171</v>
      </c>
      <c r="AR170" s="143">
        <v>8985.0780632453589</v>
      </c>
      <c r="AS170" s="143">
        <v>9524.1827470400785</v>
      </c>
      <c r="AT170" s="143">
        <v>10095.633711862485</v>
      </c>
      <c r="AU170" s="146">
        <v>89718.63057069949</v>
      </c>
      <c r="AV170" s="143">
        <v>11715.646401492686</v>
      </c>
      <c r="AW170" s="143">
        <v>12184.272257552393</v>
      </c>
      <c r="AX170" s="143">
        <v>12671.643147854489</v>
      </c>
      <c r="AY170" s="143">
        <v>13178.508873768669</v>
      </c>
      <c r="AZ170" s="143">
        <v>13705.649228719416</v>
      </c>
      <c r="BA170" s="143">
        <v>14253.875197868194</v>
      </c>
      <c r="BB170" s="143">
        <v>14824.030205782923</v>
      </c>
      <c r="BC170" s="143">
        <v>15416.991414014239</v>
      </c>
      <c r="BD170" s="143">
        <v>16033.671070574808</v>
      </c>
      <c r="BE170" s="143">
        <v>16675.017913397802</v>
      </c>
      <c r="BF170" s="143">
        <v>17342.018629933715</v>
      </c>
      <c r="BG170" s="143">
        <v>18035.699375131062</v>
      </c>
      <c r="BH170" s="146">
        <v>176037.02371609039</v>
      </c>
      <c r="BI170" s="143">
        <v>19869.999369656412</v>
      </c>
      <c r="BJ170" s="143">
        <v>19869.999369656412</v>
      </c>
      <c r="BK170" s="143">
        <v>20466.099350746106</v>
      </c>
      <c r="BL170" s="143">
        <v>20466.099350746106</v>
      </c>
      <c r="BM170" s="143">
        <v>21080.082331268488</v>
      </c>
      <c r="BN170" s="143">
        <v>21080.082331268488</v>
      </c>
      <c r="BO170" s="143">
        <v>21712.484801206545</v>
      </c>
      <c r="BP170" s="143">
        <v>21712.484801206545</v>
      </c>
      <c r="BQ170" s="143">
        <v>22363.859345242738</v>
      </c>
      <c r="BR170" s="143">
        <v>22363.859345242738</v>
      </c>
      <c r="BS170" s="143">
        <v>23034.775125600023</v>
      </c>
      <c r="BT170" s="143">
        <v>23034.775125600023</v>
      </c>
      <c r="BU170" s="146">
        <v>257054.60064744059</v>
      </c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</row>
    <row r="171" spans="1:256" s="102" customFormat="1" x14ac:dyDescent="0.25">
      <c r="B171" s="415" t="s">
        <v>345</v>
      </c>
      <c r="C171" s="144">
        <v>145</v>
      </c>
      <c r="D171" s="144">
        <v>149.35</v>
      </c>
      <c r="E171" s="144">
        <v>153.8305</v>
      </c>
      <c r="F171" s="144">
        <v>158.445415</v>
      </c>
      <c r="G171" s="144">
        <v>163.19877744999999</v>
      </c>
      <c r="H171" s="106" t="s">
        <v>311</v>
      </c>
      <c r="I171" s="143">
        <v>0</v>
      </c>
      <c r="J171" s="143">
        <v>0</v>
      </c>
      <c r="K171" s="143">
        <v>0</v>
      </c>
      <c r="L171" s="143">
        <v>0</v>
      </c>
      <c r="M171" s="143">
        <v>0</v>
      </c>
      <c r="N171" s="143">
        <v>0</v>
      </c>
      <c r="O171" s="143">
        <v>0</v>
      </c>
      <c r="P171" s="143">
        <v>0</v>
      </c>
      <c r="Q171" s="143">
        <v>0</v>
      </c>
      <c r="R171" s="143">
        <v>0</v>
      </c>
      <c r="S171" s="143">
        <v>0</v>
      </c>
      <c r="T171" s="143">
        <v>0</v>
      </c>
      <c r="U171" s="146">
        <v>0</v>
      </c>
      <c r="V171" s="143">
        <v>1024.080665496929</v>
      </c>
      <c r="W171" s="143">
        <v>1146.9703453565608</v>
      </c>
      <c r="X171" s="143">
        <v>1284.6067867993479</v>
      </c>
      <c r="Y171" s="143">
        <v>1438.7596012152699</v>
      </c>
      <c r="Z171" s="143">
        <v>1611.4107533611025</v>
      </c>
      <c r="AA171" s="143">
        <v>1804.780043764435</v>
      </c>
      <c r="AB171" s="143">
        <v>1985.2580481408786</v>
      </c>
      <c r="AC171" s="143">
        <v>2183.7838529549667</v>
      </c>
      <c r="AD171" s="143">
        <v>2402.1622382504638</v>
      </c>
      <c r="AE171" s="143">
        <v>2642.37846207551</v>
      </c>
      <c r="AF171" s="143">
        <v>2906.6163082830617</v>
      </c>
      <c r="AG171" s="143">
        <v>3197.2779391113686</v>
      </c>
      <c r="AH171" s="146">
        <v>23628.085044809894</v>
      </c>
      <c r="AI171" s="143">
        <v>5712.1986336902055</v>
      </c>
      <c r="AJ171" s="143">
        <v>6054.9305517116172</v>
      </c>
      <c r="AK171" s="143">
        <v>6418.2263848143148</v>
      </c>
      <c r="AL171" s="143">
        <v>6803.3199679031741</v>
      </c>
      <c r="AM171" s="143">
        <v>7211.5191659773664</v>
      </c>
      <c r="AN171" s="143">
        <v>7644.2103159360058</v>
      </c>
      <c r="AO171" s="143">
        <v>8102.8629348921686</v>
      </c>
      <c r="AP171" s="143">
        <v>8589.0347109856975</v>
      </c>
      <c r="AQ171" s="143">
        <v>9104.3767936448421</v>
      </c>
      <c r="AR171" s="143">
        <v>9650.6394012635319</v>
      </c>
      <c r="AS171" s="143">
        <v>10229.677765339344</v>
      </c>
      <c r="AT171" s="143">
        <v>10843.458431259704</v>
      </c>
      <c r="AU171" s="146">
        <v>96364.455057417974</v>
      </c>
      <c r="AV171" s="143">
        <v>12583.47206086251</v>
      </c>
      <c r="AW171" s="143">
        <v>13086.81094329701</v>
      </c>
      <c r="AX171" s="143">
        <v>13610.283381028894</v>
      </c>
      <c r="AY171" s="143">
        <v>14154.694716270049</v>
      </c>
      <c r="AZ171" s="143">
        <v>14720.882504920852</v>
      </c>
      <c r="BA171" s="143">
        <v>15309.717805117687</v>
      </c>
      <c r="BB171" s="143">
        <v>15922.106517322396</v>
      </c>
      <c r="BC171" s="143">
        <v>16558.99077801529</v>
      </c>
      <c r="BD171" s="143">
        <v>17221.350409135903</v>
      </c>
      <c r="BE171" s="143">
        <v>17910.204425501339</v>
      </c>
      <c r="BF171" s="143">
        <v>18626.612602521393</v>
      </c>
      <c r="BG171" s="143">
        <v>19371.67710662225</v>
      </c>
      <c r="BH171" s="146">
        <v>189076.8032506156</v>
      </c>
      <c r="BI171" s="143">
        <v>21341.85117481614</v>
      </c>
      <c r="BJ171" s="143">
        <v>21341.85117481614</v>
      </c>
      <c r="BK171" s="143">
        <v>21982.106710060627</v>
      </c>
      <c r="BL171" s="143">
        <v>21982.106710060627</v>
      </c>
      <c r="BM171" s="143">
        <v>22641.569911362447</v>
      </c>
      <c r="BN171" s="143">
        <v>22641.569911362447</v>
      </c>
      <c r="BO171" s="143">
        <v>23320.817008703321</v>
      </c>
      <c r="BP171" s="143">
        <v>23320.817008703321</v>
      </c>
      <c r="BQ171" s="143">
        <v>24020.441518964417</v>
      </c>
      <c r="BR171" s="143">
        <v>24020.441518964417</v>
      </c>
      <c r="BS171" s="143">
        <v>24741.054764533354</v>
      </c>
      <c r="BT171" s="143">
        <v>24741.054764533354</v>
      </c>
      <c r="BU171" s="146">
        <v>276095.6821768806</v>
      </c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</row>
    <row r="172" spans="1:256" s="102" customFormat="1" x14ac:dyDescent="0.25">
      <c r="B172" s="415" t="s">
        <v>346</v>
      </c>
      <c r="C172" s="144">
        <v>77.5</v>
      </c>
      <c r="D172" s="144">
        <v>79.825000000000003</v>
      </c>
      <c r="E172" s="144">
        <v>82.219750000000005</v>
      </c>
      <c r="F172" s="144">
        <v>84.686342500000009</v>
      </c>
      <c r="G172" s="144">
        <v>87.226932775000009</v>
      </c>
      <c r="H172" s="106" t="s">
        <v>311</v>
      </c>
      <c r="I172" s="143">
        <v>0</v>
      </c>
      <c r="J172" s="143">
        <v>0</v>
      </c>
      <c r="K172" s="143">
        <v>0</v>
      </c>
      <c r="L172" s="143">
        <v>0</v>
      </c>
      <c r="M172" s="143">
        <v>0</v>
      </c>
      <c r="N172" s="143">
        <v>0</v>
      </c>
      <c r="O172" s="143">
        <v>0</v>
      </c>
      <c r="P172" s="143">
        <v>0</v>
      </c>
      <c r="Q172" s="143">
        <v>0</v>
      </c>
      <c r="R172" s="143">
        <v>0</v>
      </c>
      <c r="S172" s="143">
        <v>0</v>
      </c>
      <c r="T172" s="143">
        <v>0</v>
      </c>
      <c r="U172" s="146">
        <v>0</v>
      </c>
      <c r="V172" s="143">
        <v>889.44937111047932</v>
      </c>
      <c r="W172" s="143">
        <v>996.1832956437371</v>
      </c>
      <c r="X172" s="143">
        <v>1115.7252911209855</v>
      </c>
      <c r="Y172" s="143">
        <v>1249.6123260555041</v>
      </c>
      <c r="Z172" s="143">
        <v>1399.5658051821645</v>
      </c>
      <c r="AA172" s="143">
        <v>1567.5137018040243</v>
      </c>
      <c r="AB172" s="143">
        <v>1724.2650719844269</v>
      </c>
      <c r="AC172" s="143">
        <v>1896.6915791828699</v>
      </c>
      <c r="AD172" s="143">
        <v>2086.3607371011572</v>
      </c>
      <c r="AE172" s="143">
        <v>2294.996810811273</v>
      </c>
      <c r="AF172" s="143">
        <v>2524.4964918924006</v>
      </c>
      <c r="AG172" s="143">
        <v>2776.9461410816411</v>
      </c>
      <c r="AH172" s="146">
        <v>20521.806622970664</v>
      </c>
      <c r="AI172" s="143">
        <v>4579.6075252861128</v>
      </c>
      <c r="AJ172" s="143">
        <v>4854.3839768032794</v>
      </c>
      <c r="AK172" s="143">
        <v>5145.6470154114768</v>
      </c>
      <c r="AL172" s="143">
        <v>5454.385836336166</v>
      </c>
      <c r="AM172" s="143">
        <v>5781.6489865163367</v>
      </c>
      <c r="AN172" s="143">
        <v>6128.5479257073157</v>
      </c>
      <c r="AO172" s="143">
        <v>6496.2608012497558</v>
      </c>
      <c r="AP172" s="143">
        <v>6886.0364493247416</v>
      </c>
      <c r="AQ172" s="143">
        <v>7299.1986362842263</v>
      </c>
      <c r="AR172" s="143">
        <v>7737.150554461281</v>
      </c>
      <c r="AS172" s="143">
        <v>8201.3795877289558</v>
      </c>
      <c r="AT172" s="143">
        <v>8693.4623629926937</v>
      </c>
      <c r="AU172" s="146">
        <v>77257.709658102351</v>
      </c>
      <c r="AV172" s="143">
        <v>10088.473290174257</v>
      </c>
      <c r="AW172" s="143">
        <v>10492.012221781226</v>
      </c>
      <c r="AX172" s="143">
        <v>10911.692710652474</v>
      </c>
      <c r="AY172" s="143">
        <v>11348.160419078575</v>
      </c>
      <c r="AZ172" s="143">
        <v>11802.086835841717</v>
      </c>
      <c r="BA172" s="143">
        <v>12274.170309275389</v>
      </c>
      <c r="BB172" s="143">
        <v>12765.137121646405</v>
      </c>
      <c r="BC172" s="143">
        <v>13275.74260651226</v>
      </c>
      <c r="BD172" s="143">
        <v>13806.772310772749</v>
      </c>
      <c r="BE172" s="143">
        <v>14359.043203203661</v>
      </c>
      <c r="BF172" s="143">
        <v>14933.404931331808</v>
      </c>
      <c r="BG172" s="143">
        <v>15530.741128585081</v>
      </c>
      <c r="BH172" s="146">
        <v>151587.43708885557</v>
      </c>
      <c r="BI172" s="143">
        <v>17110.277234981913</v>
      </c>
      <c r="BJ172" s="143">
        <v>17110.277234981913</v>
      </c>
      <c r="BK172" s="143">
        <v>17623.585552031367</v>
      </c>
      <c r="BL172" s="143">
        <v>17623.585552031367</v>
      </c>
      <c r="BM172" s="143">
        <v>18152.293118592312</v>
      </c>
      <c r="BN172" s="143">
        <v>18152.293118592312</v>
      </c>
      <c r="BO172" s="143">
        <v>18696.861912150078</v>
      </c>
      <c r="BP172" s="143">
        <v>18696.861912150078</v>
      </c>
      <c r="BQ172" s="143">
        <v>19257.767769514583</v>
      </c>
      <c r="BR172" s="143">
        <v>19257.767769514583</v>
      </c>
      <c r="BS172" s="143">
        <v>19835.500802600021</v>
      </c>
      <c r="BT172" s="143">
        <v>19835.500802600021</v>
      </c>
      <c r="BU172" s="146">
        <v>221352.57277974056</v>
      </c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</row>
    <row r="173" spans="1:256" s="102" customFormat="1" x14ac:dyDescent="0.25">
      <c r="B173" s="415" t="s">
        <v>344</v>
      </c>
      <c r="C173" s="144">
        <v>270</v>
      </c>
      <c r="D173" s="144">
        <v>278.10000000000002</v>
      </c>
      <c r="E173" s="144">
        <v>286.44300000000004</v>
      </c>
      <c r="F173" s="144">
        <v>295.03629000000006</v>
      </c>
      <c r="G173" s="144">
        <v>303.88737870000006</v>
      </c>
      <c r="H173" s="106" t="s">
        <v>311</v>
      </c>
      <c r="I173" s="143">
        <v>0</v>
      </c>
      <c r="J173" s="143">
        <v>0</v>
      </c>
      <c r="K173" s="143">
        <v>0</v>
      </c>
      <c r="L173" s="143">
        <v>0</v>
      </c>
      <c r="M173" s="143">
        <v>0</v>
      </c>
      <c r="N173" s="143">
        <v>0</v>
      </c>
      <c r="O173" s="143">
        <v>0</v>
      </c>
      <c r="P173" s="143">
        <v>0</v>
      </c>
      <c r="Q173" s="143">
        <v>0</v>
      </c>
      <c r="R173" s="143">
        <v>0</v>
      </c>
      <c r="S173" s="143">
        <v>0</v>
      </c>
      <c r="T173" s="143">
        <v>0</v>
      </c>
      <c r="U173" s="146">
        <v>0</v>
      </c>
      <c r="V173" s="143">
        <v>953.45441270403751</v>
      </c>
      <c r="W173" s="143">
        <v>1067.8689422285222</v>
      </c>
      <c r="X173" s="143">
        <v>1196.0132152959447</v>
      </c>
      <c r="Y173" s="143">
        <v>1339.5348011314584</v>
      </c>
      <c r="Z173" s="143">
        <v>1500.2789772672336</v>
      </c>
      <c r="AA173" s="143">
        <v>1680.3124545393018</v>
      </c>
      <c r="AB173" s="143">
        <v>1848.3436999932321</v>
      </c>
      <c r="AC173" s="143">
        <v>2033.1780699925553</v>
      </c>
      <c r="AD173" s="143">
        <v>2236.4958769918117</v>
      </c>
      <c r="AE173" s="143">
        <v>2460.1454646909924</v>
      </c>
      <c r="AF173" s="143">
        <v>2706.1600111600919</v>
      </c>
      <c r="AG173" s="143">
        <v>2976.7760122761019</v>
      </c>
      <c r="AH173" s="146">
        <v>21998.561938271287</v>
      </c>
      <c r="AI173" s="143">
        <v>4431.8782502768845</v>
      </c>
      <c r="AJ173" s="143">
        <v>4697.7909452934973</v>
      </c>
      <c r="AK173" s="143">
        <v>4979.6584020111068</v>
      </c>
      <c r="AL173" s="143">
        <v>5278.4379061317732</v>
      </c>
      <c r="AM173" s="143">
        <v>5595.1441804996821</v>
      </c>
      <c r="AN173" s="143">
        <v>5930.8528313296611</v>
      </c>
      <c r="AO173" s="143">
        <v>6286.704001209443</v>
      </c>
      <c r="AP173" s="143">
        <v>6663.9062412820094</v>
      </c>
      <c r="AQ173" s="143">
        <v>7063.7406157589303</v>
      </c>
      <c r="AR173" s="143">
        <v>7487.5650527044663</v>
      </c>
      <c r="AS173" s="143">
        <v>7936.8189558667327</v>
      </c>
      <c r="AT173" s="143">
        <v>8413.0280932187379</v>
      </c>
      <c r="AU173" s="146">
        <v>74765.525475582923</v>
      </c>
      <c r="AV173" s="143">
        <v>9763.0386679105723</v>
      </c>
      <c r="AW173" s="143">
        <v>10153.560214626996</v>
      </c>
      <c r="AX173" s="143">
        <v>10559.702623212075</v>
      </c>
      <c r="AY173" s="143">
        <v>10982.090728140558</v>
      </c>
      <c r="AZ173" s="143">
        <v>11421.374357266182</v>
      </c>
      <c r="BA173" s="143">
        <v>11878.229331556829</v>
      </c>
      <c r="BB173" s="143">
        <v>12353.358504819105</v>
      </c>
      <c r="BC173" s="143">
        <v>12847.492845011866</v>
      </c>
      <c r="BD173" s="143">
        <v>13361.39255881234</v>
      </c>
      <c r="BE173" s="143">
        <v>13895.848261164834</v>
      </c>
      <c r="BF173" s="143">
        <v>14451.682191611428</v>
      </c>
      <c r="BG173" s="143">
        <v>15029.749479275888</v>
      </c>
      <c r="BH173" s="146">
        <v>146697.51976340869</v>
      </c>
      <c r="BI173" s="143">
        <v>16558.332808047013</v>
      </c>
      <c r="BJ173" s="143">
        <v>16558.332808047013</v>
      </c>
      <c r="BK173" s="143">
        <v>17055.082792288424</v>
      </c>
      <c r="BL173" s="143">
        <v>17055.082792288424</v>
      </c>
      <c r="BM173" s="143">
        <v>17566.735276057076</v>
      </c>
      <c r="BN173" s="143">
        <v>17566.735276057076</v>
      </c>
      <c r="BO173" s="143">
        <v>18093.737334338788</v>
      </c>
      <c r="BP173" s="143">
        <v>18093.737334338788</v>
      </c>
      <c r="BQ173" s="143">
        <v>18636.549454368953</v>
      </c>
      <c r="BR173" s="143">
        <v>18636.549454368953</v>
      </c>
      <c r="BS173" s="143">
        <v>19195.645938000023</v>
      </c>
      <c r="BT173" s="143">
        <v>19195.645938000023</v>
      </c>
      <c r="BU173" s="146">
        <v>214212.16720620054</v>
      </c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</row>
    <row r="174" spans="1:256" s="102" customFormat="1" x14ac:dyDescent="0.25">
      <c r="B174" s="415" t="s">
        <v>345</v>
      </c>
      <c r="C174" s="144">
        <v>150</v>
      </c>
      <c r="D174" s="144">
        <v>154.5</v>
      </c>
      <c r="E174" s="144">
        <v>159.13499999999999</v>
      </c>
      <c r="F174" s="144">
        <v>163.90905000000001</v>
      </c>
      <c r="G174" s="144">
        <v>168.82632150000001</v>
      </c>
      <c r="H174" s="106" t="s">
        <v>311</v>
      </c>
      <c r="I174" s="143">
        <v>0</v>
      </c>
      <c r="J174" s="143">
        <v>0</v>
      </c>
      <c r="K174" s="143">
        <v>0</v>
      </c>
      <c r="L174" s="143">
        <v>0</v>
      </c>
      <c r="M174" s="143">
        <v>0</v>
      </c>
      <c r="N174" s="143">
        <v>0</v>
      </c>
      <c r="O174" s="143">
        <v>0</v>
      </c>
      <c r="P174" s="143">
        <v>0</v>
      </c>
      <c r="Q174" s="143">
        <v>0</v>
      </c>
      <c r="R174" s="143">
        <v>0</v>
      </c>
      <c r="S174" s="143">
        <v>0</v>
      </c>
      <c r="T174" s="143">
        <v>0</v>
      </c>
      <c r="U174" s="146">
        <v>0</v>
      </c>
      <c r="V174" s="143">
        <v>1059.393791893375</v>
      </c>
      <c r="W174" s="143">
        <v>1186.5210469205801</v>
      </c>
      <c r="X174" s="143">
        <v>1328.9035725510496</v>
      </c>
      <c r="Y174" s="143">
        <v>1488.3720012571757</v>
      </c>
      <c r="Z174" s="143">
        <v>1666.976641408037</v>
      </c>
      <c r="AA174" s="143">
        <v>1867.0138383770018</v>
      </c>
      <c r="AB174" s="143">
        <v>2053.715222214702</v>
      </c>
      <c r="AC174" s="143">
        <v>2259.0867444361725</v>
      </c>
      <c r="AD174" s="143">
        <v>2484.9954188797906</v>
      </c>
      <c r="AE174" s="143">
        <v>2733.494960767769</v>
      </c>
      <c r="AF174" s="143">
        <v>3006.8444568445466</v>
      </c>
      <c r="AG174" s="143">
        <v>3307.5289025290022</v>
      </c>
      <c r="AH174" s="146">
        <v>24442.846598079203</v>
      </c>
      <c r="AI174" s="143">
        <v>4924.3091669743153</v>
      </c>
      <c r="AJ174" s="143">
        <v>5219.7677169927738</v>
      </c>
      <c r="AK174" s="143">
        <v>5532.9537800123398</v>
      </c>
      <c r="AL174" s="143">
        <v>5864.9310068130808</v>
      </c>
      <c r="AM174" s="143">
        <v>6216.8268672218674</v>
      </c>
      <c r="AN174" s="143">
        <v>6589.8364792551774</v>
      </c>
      <c r="AO174" s="143">
        <v>6985.2266680104904</v>
      </c>
      <c r="AP174" s="143">
        <v>7404.3402680911204</v>
      </c>
      <c r="AQ174" s="143">
        <v>7848.6006841765875</v>
      </c>
      <c r="AR174" s="143">
        <v>8319.516725227184</v>
      </c>
      <c r="AS174" s="143">
        <v>8818.6877287408133</v>
      </c>
      <c r="AT174" s="143">
        <v>9347.8089924652613</v>
      </c>
      <c r="AU174" s="146">
        <v>83072.806083981006</v>
      </c>
      <c r="AV174" s="143">
        <v>10847.820742122856</v>
      </c>
      <c r="AW174" s="143">
        <v>11281.73357180777</v>
      </c>
      <c r="AX174" s="143">
        <v>11733.002914680081</v>
      </c>
      <c r="AY174" s="143">
        <v>12202.323031267284</v>
      </c>
      <c r="AZ174" s="143">
        <v>12690.415952517978</v>
      </c>
      <c r="BA174" s="143">
        <v>13198.032590618697</v>
      </c>
      <c r="BB174" s="143">
        <v>13725.953894243448</v>
      </c>
      <c r="BC174" s="143">
        <v>14274.992050013183</v>
      </c>
      <c r="BD174" s="143">
        <v>14845.991732013708</v>
      </c>
      <c r="BE174" s="143">
        <v>15439.831401294257</v>
      </c>
      <c r="BF174" s="143">
        <v>16057.42465734603</v>
      </c>
      <c r="BG174" s="143">
        <v>16699.72164363987</v>
      </c>
      <c r="BH174" s="146">
        <v>162997.24418156515</v>
      </c>
      <c r="BI174" s="143">
        <v>18398.147564496678</v>
      </c>
      <c r="BJ174" s="143">
        <v>18398.147564496678</v>
      </c>
      <c r="BK174" s="143">
        <v>18950.091991431578</v>
      </c>
      <c r="BL174" s="143">
        <v>18950.091991431578</v>
      </c>
      <c r="BM174" s="143">
        <v>19518.594751174525</v>
      </c>
      <c r="BN174" s="143">
        <v>19518.594751174525</v>
      </c>
      <c r="BO174" s="143">
        <v>20104.152593709761</v>
      </c>
      <c r="BP174" s="143">
        <v>20104.152593709761</v>
      </c>
      <c r="BQ174" s="143">
        <v>20707.277171521055</v>
      </c>
      <c r="BR174" s="143">
        <v>20707.277171521055</v>
      </c>
      <c r="BS174" s="143">
        <v>21328.495486666689</v>
      </c>
      <c r="BT174" s="143">
        <v>21328.495486666689</v>
      </c>
      <c r="BU174" s="146">
        <v>238013.51911800052</v>
      </c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</row>
    <row r="175" spans="1:256" s="102" customFormat="1" x14ac:dyDescent="0.25">
      <c r="B175" s="415" t="s">
        <v>346</v>
      </c>
      <c r="C175" s="144">
        <v>80</v>
      </c>
      <c r="D175" s="144">
        <v>82.4</v>
      </c>
      <c r="E175" s="144">
        <v>84.872000000000014</v>
      </c>
      <c r="F175" s="144">
        <v>87.418160000000015</v>
      </c>
      <c r="G175" s="144">
        <v>90.040704800000015</v>
      </c>
      <c r="H175" s="106" t="s">
        <v>311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143">
        <v>0</v>
      </c>
      <c r="O175" s="143">
        <v>0</v>
      </c>
      <c r="P175" s="143">
        <v>0</v>
      </c>
      <c r="Q175" s="143">
        <v>0</v>
      </c>
      <c r="R175" s="143">
        <v>0</v>
      </c>
      <c r="S175" s="143">
        <v>0</v>
      </c>
      <c r="T175" s="143">
        <v>0</v>
      </c>
      <c r="U175" s="146">
        <v>0</v>
      </c>
      <c r="V175" s="143">
        <v>918.1412863075916</v>
      </c>
      <c r="W175" s="143">
        <v>1028.3182406645028</v>
      </c>
      <c r="X175" s="143">
        <v>1151.7164295442431</v>
      </c>
      <c r="Y175" s="143">
        <v>1289.9224010895525</v>
      </c>
      <c r="Z175" s="143">
        <v>1444.7130892202988</v>
      </c>
      <c r="AA175" s="143">
        <v>1618.0786599267349</v>
      </c>
      <c r="AB175" s="143">
        <v>1779.8865259194085</v>
      </c>
      <c r="AC175" s="143">
        <v>1957.8751785113498</v>
      </c>
      <c r="AD175" s="143">
        <v>2153.6626963624849</v>
      </c>
      <c r="AE175" s="143">
        <v>2369.0289659987334</v>
      </c>
      <c r="AF175" s="143">
        <v>2605.931862598607</v>
      </c>
      <c r="AG175" s="143">
        <v>2866.5250488584684</v>
      </c>
      <c r="AH175" s="146">
        <v>21183.800385001974</v>
      </c>
      <c r="AI175" s="143">
        <v>4464.7069780567135</v>
      </c>
      <c r="AJ175" s="143">
        <v>4732.5893967401162</v>
      </c>
      <c r="AK175" s="143">
        <v>5016.5447605445233</v>
      </c>
      <c r="AL175" s="143">
        <v>5317.5374461771944</v>
      </c>
      <c r="AM175" s="143">
        <v>5636.5896929478276</v>
      </c>
      <c r="AN175" s="143">
        <v>5974.785074524696</v>
      </c>
      <c r="AO175" s="143">
        <v>6333.2721789961797</v>
      </c>
      <c r="AP175" s="143">
        <v>6713.2685097359508</v>
      </c>
      <c r="AQ175" s="143">
        <v>7116.0646203201086</v>
      </c>
      <c r="AR175" s="143">
        <v>7543.0284975393142</v>
      </c>
      <c r="AS175" s="143">
        <v>7995.6102073916727</v>
      </c>
      <c r="AT175" s="143">
        <v>8475.3468198351729</v>
      </c>
      <c r="AU175" s="146">
        <v>75319.34418280948</v>
      </c>
      <c r="AV175" s="143">
        <v>9835.3574728580588</v>
      </c>
      <c r="AW175" s="143">
        <v>10228.771771772379</v>
      </c>
      <c r="AX175" s="143">
        <v>10637.922642643276</v>
      </c>
      <c r="AY175" s="143">
        <v>11063.439548349006</v>
      </c>
      <c r="AZ175" s="143">
        <v>11505.977130282967</v>
      </c>
      <c r="BA175" s="143">
        <v>11966.216215494287</v>
      </c>
      <c r="BB175" s="143">
        <v>12444.864864114061</v>
      </c>
      <c r="BC175" s="143">
        <v>12942.65945867862</v>
      </c>
      <c r="BD175" s="143">
        <v>13460.365837025765</v>
      </c>
      <c r="BE175" s="143">
        <v>13998.780470506797</v>
      </c>
      <c r="BF175" s="143">
        <v>14558.731689327069</v>
      </c>
      <c r="BG175" s="143">
        <v>15141.080956900154</v>
      </c>
      <c r="BH175" s="146">
        <v>147784.16805795243</v>
      </c>
      <c r="BI175" s="143">
        <v>16680.987125143656</v>
      </c>
      <c r="BJ175" s="143">
        <v>16680.987125143656</v>
      </c>
      <c r="BK175" s="143">
        <v>17181.416738897966</v>
      </c>
      <c r="BL175" s="143">
        <v>17181.416738897966</v>
      </c>
      <c r="BM175" s="143">
        <v>17696.859241064903</v>
      </c>
      <c r="BN175" s="143">
        <v>17696.859241064903</v>
      </c>
      <c r="BO175" s="143">
        <v>18227.765018296854</v>
      </c>
      <c r="BP175" s="143">
        <v>18227.765018296854</v>
      </c>
      <c r="BQ175" s="143">
        <v>18774.597968845759</v>
      </c>
      <c r="BR175" s="143">
        <v>18774.597968845759</v>
      </c>
      <c r="BS175" s="143">
        <v>19337.835907911136</v>
      </c>
      <c r="BT175" s="143">
        <v>19337.835907911136</v>
      </c>
      <c r="BU175" s="146">
        <v>215798.92400032049</v>
      </c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</row>
    <row r="176" spans="1:256" s="140" customFormat="1" x14ac:dyDescent="0.25">
      <c r="B176" s="130" t="s">
        <v>268</v>
      </c>
      <c r="C176" s="166"/>
      <c r="D176" s="166"/>
      <c r="E176" s="166"/>
      <c r="F176" s="166"/>
      <c r="G176" s="166"/>
      <c r="H176" s="166"/>
      <c r="I176" s="150">
        <v>5183</v>
      </c>
      <c r="J176" s="150">
        <v>5804.9600000000009</v>
      </c>
      <c r="K176" s="150">
        <v>6501.5552000000016</v>
      </c>
      <c r="L176" s="150">
        <v>7281.7418240000025</v>
      </c>
      <c r="M176" s="150">
        <v>8155.5508428800031</v>
      </c>
      <c r="N176" s="150">
        <v>9134.2169440256039</v>
      </c>
      <c r="O176" s="150">
        <v>10230.322977308679</v>
      </c>
      <c r="P176" s="150">
        <v>11457.96173458572</v>
      </c>
      <c r="Q176" s="150">
        <v>12832.917142736005</v>
      </c>
      <c r="R176" s="150">
        <v>14372.867199864331</v>
      </c>
      <c r="S176" s="150">
        <v>16097.611263848052</v>
      </c>
      <c r="T176" s="150">
        <v>18029.324615509817</v>
      </c>
      <c r="U176" s="134">
        <v>125082.02974475821</v>
      </c>
      <c r="V176" s="150">
        <v>23994.827972304989</v>
      </c>
      <c r="W176" s="150">
        <v>26874.207328981585</v>
      </c>
      <c r="X176" s="150">
        <v>30099.112208459381</v>
      </c>
      <c r="Y176" s="150">
        <v>33711.005673474516</v>
      </c>
      <c r="Z176" s="150">
        <v>37756.32635429145</v>
      </c>
      <c r="AA176" s="150">
        <v>42287.085516806437</v>
      </c>
      <c r="AB176" s="150">
        <v>46515.794068487077</v>
      </c>
      <c r="AC176" s="150">
        <v>51167.3734753358</v>
      </c>
      <c r="AD176" s="150">
        <v>56284.110822869392</v>
      </c>
      <c r="AE176" s="150">
        <v>61912.521905156318</v>
      </c>
      <c r="AF176" s="150">
        <v>68103.774095671964</v>
      </c>
      <c r="AG176" s="150">
        <v>74914.151505239162</v>
      </c>
      <c r="AH176" s="134">
        <v>553620.29092707811</v>
      </c>
      <c r="AI176" s="150">
        <v>83237.239285755844</v>
      </c>
      <c r="AJ176" s="150">
        <v>88231.473642901197</v>
      </c>
      <c r="AK176" s="150">
        <v>93525.362061475287</v>
      </c>
      <c r="AL176" s="150">
        <v>99136.883785163795</v>
      </c>
      <c r="AM176" s="150">
        <v>105085.09681227364</v>
      </c>
      <c r="AN176" s="150">
        <v>111390.20262101004</v>
      </c>
      <c r="AO176" s="150">
        <v>118073.61477827065</v>
      </c>
      <c r="AP176" s="150">
        <v>125158.03166496693</v>
      </c>
      <c r="AQ176" s="150">
        <v>132667.51356486496</v>
      </c>
      <c r="AR176" s="150">
        <v>140627.56437875683</v>
      </c>
      <c r="AS176" s="150">
        <v>149065.21824148222</v>
      </c>
      <c r="AT176" s="150">
        <v>158009.13133597115</v>
      </c>
      <c r="AU176" s="134">
        <v>1404207.3321728928</v>
      </c>
      <c r="AV176" s="150">
        <v>183364.32994435006</v>
      </c>
      <c r="AW176" s="150">
        <v>190698.90314212401</v>
      </c>
      <c r="AX176" s="150">
        <v>198326.85926780899</v>
      </c>
      <c r="AY176" s="150">
        <v>206259.93363852135</v>
      </c>
      <c r="AZ176" s="150">
        <v>214510.3309840622</v>
      </c>
      <c r="BA176" s="150">
        <v>223090.74422342473</v>
      </c>
      <c r="BB176" s="150">
        <v>232014.37399236174</v>
      </c>
      <c r="BC176" s="150">
        <v>241294.94895205621</v>
      </c>
      <c r="BD176" s="150">
        <v>250946.7469101384</v>
      </c>
      <c r="BE176" s="150">
        <v>260984.61678654398</v>
      </c>
      <c r="BF176" s="150">
        <v>271424.00145800575</v>
      </c>
      <c r="BG176" s="150">
        <v>282280.96151632594</v>
      </c>
      <c r="BH176" s="134">
        <v>2755196.7508157236</v>
      </c>
      <c r="BI176" s="150">
        <v>310990.0209985422</v>
      </c>
      <c r="BJ176" s="150">
        <v>310990.0209985422</v>
      </c>
      <c r="BK176" s="150">
        <v>320319.72162849852</v>
      </c>
      <c r="BL176" s="150">
        <v>320319.72162849852</v>
      </c>
      <c r="BM176" s="150">
        <v>329929.31327735347</v>
      </c>
      <c r="BN176" s="150">
        <v>329929.31327735347</v>
      </c>
      <c r="BO176" s="150">
        <v>339827.19267567393</v>
      </c>
      <c r="BP176" s="150">
        <v>339827.19267567393</v>
      </c>
      <c r="BQ176" s="150">
        <v>350022.00845594419</v>
      </c>
      <c r="BR176" s="150">
        <v>350022.00845594419</v>
      </c>
      <c r="BS176" s="150">
        <v>360522.66870962258</v>
      </c>
      <c r="BT176" s="150">
        <v>360522.66870962258</v>
      </c>
      <c r="BU176" s="134">
        <v>4023221.8514912701</v>
      </c>
      <c r="BV176" s="159"/>
      <c r="BW176" s="159"/>
      <c r="BX176" s="159"/>
      <c r="BY176" s="159"/>
      <c r="BZ176" s="159"/>
      <c r="CA176" s="159"/>
      <c r="CB176" s="159"/>
      <c r="CC176" s="159"/>
      <c r="CD176" s="159"/>
      <c r="CE176" s="159"/>
      <c r="CF176" s="159"/>
      <c r="CG176" s="159"/>
      <c r="CH176" s="159"/>
    </row>
    <row r="177" spans="1:256" s="102" customFormat="1" x14ac:dyDescent="0.25">
      <c r="B177" s="122"/>
      <c r="C177" s="168"/>
      <c r="D177" s="168"/>
      <c r="E177" s="168"/>
      <c r="F177" s="168"/>
      <c r="G177" s="168"/>
      <c r="H177" s="106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6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6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6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6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6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</row>
    <row r="178" spans="1:256" s="414" customFormat="1" x14ac:dyDescent="0.25">
      <c r="A178" s="406"/>
      <c r="B178" s="407" t="s">
        <v>182</v>
      </c>
      <c r="C178" s="408"/>
      <c r="D178" s="409"/>
      <c r="E178" s="409"/>
      <c r="F178" s="409"/>
      <c r="G178" s="409"/>
      <c r="H178" s="410"/>
      <c r="I178" s="411">
        <v>24626.294999999998</v>
      </c>
      <c r="J178" s="411">
        <v>27487.450400000009</v>
      </c>
      <c r="K178" s="411">
        <v>30685.184448000007</v>
      </c>
      <c r="L178" s="411">
        <v>34259.580181760015</v>
      </c>
      <c r="M178" s="411">
        <v>38255.55170757122</v>
      </c>
      <c r="N178" s="411">
        <v>42723.433283039762</v>
      </c>
      <c r="O178" s="411">
        <v>47719.641039442948</v>
      </c>
      <c r="P178" s="411">
        <v>53307.416397355875</v>
      </c>
      <c r="Q178" s="411">
        <v>59557.661369263529</v>
      </c>
      <c r="R178" s="411">
        <v>66549.877227831603</v>
      </c>
      <c r="S178" s="411">
        <v>74373.21946700773</v>
      </c>
      <c r="T178" s="411">
        <v>83127.68361616449</v>
      </c>
      <c r="U178" s="412">
        <v>582672.99413743708</v>
      </c>
      <c r="V178" s="411">
        <v>106104.58647618728</v>
      </c>
      <c r="W178" s="411">
        <v>118418.97153059594</v>
      </c>
      <c r="X178" s="411">
        <v>126892.24030526439</v>
      </c>
      <c r="Y178" s="411">
        <v>141648.09231325478</v>
      </c>
      <c r="Z178" s="411">
        <v>152252.01902273105</v>
      </c>
      <c r="AA178" s="411">
        <v>169990.32847585599</v>
      </c>
      <c r="AB178" s="411">
        <v>182956.30646707327</v>
      </c>
      <c r="AC178" s="411">
        <v>201991.79589851754</v>
      </c>
      <c r="AD178" s="411">
        <v>215734.27454412269</v>
      </c>
      <c r="AE178" s="411">
        <v>238136.34383744028</v>
      </c>
      <c r="AF178" s="411">
        <v>254764.74299862259</v>
      </c>
      <c r="AG178" s="411">
        <v>281169.2961580588</v>
      </c>
      <c r="AH178" s="412">
        <v>2190058.9980277242</v>
      </c>
      <c r="AI178" s="411">
        <v>331063.49220467429</v>
      </c>
      <c r="AJ178" s="411">
        <v>355464.57385408913</v>
      </c>
      <c r="AK178" s="411">
        <v>371088.12276541139</v>
      </c>
      <c r="AL178" s="411">
        <v>398424.95916602045</v>
      </c>
      <c r="AM178" s="411">
        <v>416038.2195120338</v>
      </c>
      <c r="AN178" s="411">
        <v>446670.9076700171</v>
      </c>
      <c r="AO178" s="411">
        <v>466529.56561138068</v>
      </c>
      <c r="AP178" s="411">
        <v>500863.14584310958</v>
      </c>
      <c r="AQ178" s="411">
        <v>523256.11405240808</v>
      </c>
      <c r="AR178" s="411">
        <v>561746.27478058194</v>
      </c>
      <c r="AS178" s="411">
        <v>587000.06942329009</v>
      </c>
      <c r="AT178" s="411">
        <v>630159.58889458748</v>
      </c>
      <c r="AU178" s="412">
        <v>5588305.0337776039</v>
      </c>
      <c r="AV178" s="411">
        <v>732764.21294201503</v>
      </c>
      <c r="AW178" s="411">
        <v>778306.71756675804</v>
      </c>
      <c r="AX178" s="411">
        <v>805520.75272306253</v>
      </c>
      <c r="AY178" s="411">
        <v>855871.84317127476</v>
      </c>
      <c r="AZ178" s="411">
        <v>885871.69395918399</v>
      </c>
      <c r="BA178" s="411">
        <v>941560.94354009163</v>
      </c>
      <c r="BB178" s="411">
        <v>974643.78509999299</v>
      </c>
      <c r="BC178" s="411">
        <v>1036260.9323788076</v>
      </c>
      <c r="BD178" s="411">
        <v>1072756.8231220313</v>
      </c>
      <c r="BE178" s="411">
        <v>1140958.7600788239</v>
      </c>
      <c r="BF178" s="411">
        <v>1181234.3920976964</v>
      </c>
      <c r="BG178" s="411">
        <v>1256752.9764913185</v>
      </c>
      <c r="BH178" s="412">
        <v>11662503.833171058</v>
      </c>
      <c r="BI178" s="411">
        <v>1439278.9113845848</v>
      </c>
      <c r="BJ178" s="411">
        <v>1510528.5123240971</v>
      </c>
      <c r="BK178" s="411">
        <v>1558067.5051384973</v>
      </c>
      <c r="BL178" s="411">
        <v>1637593.4528073031</v>
      </c>
      <c r="BM178" s="411">
        <v>1689470.6033666483</v>
      </c>
      <c r="BN178" s="411">
        <v>1778261.3639625902</v>
      </c>
      <c r="BO178" s="411">
        <v>1834962.8661360263</v>
      </c>
      <c r="BP178" s="411">
        <v>1934126.2566293948</v>
      </c>
      <c r="BQ178" s="411">
        <v>1996196.6619356258</v>
      </c>
      <c r="BR178" s="411">
        <v>2106974.3247467545</v>
      </c>
      <c r="BS178" s="411">
        <v>2175023.6889195014</v>
      </c>
      <c r="BT178" s="411">
        <v>2298807.3254449875</v>
      </c>
      <c r="BU178" s="412">
        <v>21959291.472796015</v>
      </c>
      <c r="BV178" s="406"/>
      <c r="BW178" s="406"/>
      <c r="BX178" s="406"/>
      <c r="BY178" s="406"/>
      <c r="BZ178" s="406"/>
      <c r="CA178" s="406"/>
      <c r="CB178" s="406"/>
      <c r="CC178" s="406"/>
      <c r="CD178" s="406"/>
      <c r="CE178" s="406"/>
      <c r="CF178" s="406"/>
      <c r="CG178" s="413"/>
      <c r="CH178" s="406"/>
      <c r="CI178" s="406"/>
      <c r="CJ178" s="406"/>
      <c r="CK178" s="406"/>
      <c r="CL178" s="406"/>
      <c r="CM178" s="406"/>
      <c r="CN178" s="406"/>
      <c r="CO178" s="406"/>
      <c r="CP178" s="406"/>
      <c r="CQ178" s="406"/>
      <c r="CR178" s="406"/>
      <c r="CS178" s="406"/>
      <c r="CT178" s="406"/>
      <c r="CU178" s="406"/>
      <c r="CV178" s="406"/>
      <c r="CW178" s="406"/>
      <c r="CX178" s="406"/>
      <c r="CY178" s="406"/>
      <c r="CZ178" s="406"/>
      <c r="DA178" s="406"/>
      <c r="DB178" s="406"/>
      <c r="DC178" s="406"/>
      <c r="DD178" s="406"/>
      <c r="DE178" s="406"/>
      <c r="DF178" s="406"/>
      <c r="DG178" s="406"/>
      <c r="DH178" s="406"/>
      <c r="DI178" s="406"/>
      <c r="DJ178" s="406"/>
      <c r="DK178" s="406"/>
      <c r="DL178" s="406"/>
      <c r="DM178" s="406"/>
      <c r="DN178" s="406"/>
      <c r="DO178" s="406"/>
      <c r="DP178" s="406"/>
      <c r="DQ178" s="406"/>
      <c r="DR178" s="406"/>
      <c r="DS178" s="406"/>
      <c r="DT178" s="406"/>
      <c r="DU178" s="406"/>
      <c r="DV178" s="406"/>
      <c r="DW178" s="406"/>
      <c r="DX178" s="406"/>
      <c r="DY178" s="406"/>
      <c r="DZ178" s="406"/>
      <c r="EA178" s="406"/>
      <c r="EB178" s="406"/>
      <c r="EC178" s="406"/>
      <c r="ED178" s="406"/>
      <c r="EE178" s="406"/>
      <c r="EF178" s="406"/>
      <c r="EG178" s="406"/>
      <c r="EH178" s="406"/>
      <c r="EI178" s="406"/>
      <c r="EJ178" s="406"/>
      <c r="EK178" s="406"/>
      <c r="EL178" s="406"/>
      <c r="EM178" s="406"/>
      <c r="EN178" s="406"/>
      <c r="EO178" s="406"/>
      <c r="EP178" s="406"/>
      <c r="EQ178" s="406"/>
      <c r="ER178" s="406"/>
      <c r="ES178" s="406"/>
      <c r="ET178" s="406"/>
      <c r="EU178" s="406"/>
      <c r="EV178" s="406"/>
      <c r="EW178" s="406"/>
      <c r="EX178" s="406"/>
      <c r="EY178" s="406"/>
      <c r="EZ178" s="406"/>
      <c r="FA178" s="406"/>
      <c r="FB178" s="406"/>
      <c r="FC178" s="406"/>
      <c r="FD178" s="406"/>
      <c r="FE178" s="406"/>
      <c r="FF178" s="406"/>
      <c r="FG178" s="406"/>
      <c r="FH178" s="406"/>
      <c r="FI178" s="406"/>
      <c r="FJ178" s="406"/>
      <c r="FK178" s="406"/>
      <c r="FL178" s="406"/>
      <c r="FM178" s="406"/>
      <c r="FN178" s="406"/>
      <c r="FO178" s="406"/>
      <c r="FP178" s="406"/>
      <c r="FQ178" s="406"/>
      <c r="FR178" s="406"/>
      <c r="FS178" s="406"/>
      <c r="FT178" s="406"/>
      <c r="FU178" s="406"/>
      <c r="FV178" s="406"/>
      <c r="FW178" s="406"/>
      <c r="FX178" s="406"/>
      <c r="FY178" s="406"/>
      <c r="FZ178" s="406"/>
      <c r="GA178" s="406"/>
      <c r="GB178" s="406"/>
      <c r="GC178" s="406"/>
      <c r="GD178" s="406"/>
      <c r="GE178" s="406"/>
      <c r="GF178" s="406"/>
      <c r="GG178" s="406"/>
      <c r="GH178" s="406"/>
      <c r="GI178" s="406"/>
      <c r="GJ178" s="406"/>
      <c r="GK178" s="406"/>
      <c r="GL178" s="406"/>
      <c r="GM178" s="406"/>
      <c r="GN178" s="406"/>
      <c r="GO178" s="406"/>
      <c r="GP178" s="406"/>
      <c r="GQ178" s="406"/>
      <c r="GR178" s="406"/>
      <c r="GS178" s="406"/>
      <c r="GT178" s="406"/>
      <c r="GU178" s="406"/>
      <c r="GV178" s="406"/>
      <c r="GW178" s="406"/>
      <c r="GX178" s="406"/>
      <c r="GY178" s="406"/>
      <c r="GZ178" s="406"/>
      <c r="HA178" s="406"/>
      <c r="HB178" s="406"/>
      <c r="HC178" s="406"/>
      <c r="HD178" s="406"/>
      <c r="HE178" s="406"/>
      <c r="HF178" s="406"/>
      <c r="HG178" s="406"/>
      <c r="HH178" s="406"/>
      <c r="HI178" s="406"/>
      <c r="HJ178" s="406"/>
      <c r="HK178" s="406"/>
      <c r="HL178" s="406"/>
      <c r="HM178" s="406"/>
      <c r="HN178" s="406"/>
      <c r="HO178" s="406"/>
      <c r="HP178" s="406"/>
      <c r="HQ178" s="406"/>
      <c r="HR178" s="406"/>
      <c r="HS178" s="406"/>
      <c r="HT178" s="406"/>
      <c r="HU178" s="406"/>
      <c r="HV178" s="406"/>
      <c r="HW178" s="406"/>
      <c r="HX178" s="406"/>
      <c r="HY178" s="406"/>
      <c r="HZ178" s="406"/>
      <c r="IA178" s="406"/>
      <c r="IB178" s="406"/>
      <c r="IC178" s="406"/>
      <c r="ID178" s="406"/>
      <c r="IE178" s="406"/>
      <c r="IF178" s="406"/>
      <c r="IG178" s="406"/>
      <c r="IH178" s="406"/>
      <c r="II178" s="406"/>
      <c r="IJ178" s="406"/>
      <c r="IK178" s="406"/>
      <c r="IL178" s="406"/>
      <c r="IM178" s="406"/>
      <c r="IN178" s="406"/>
      <c r="IO178" s="406"/>
      <c r="IP178" s="406"/>
      <c r="IQ178" s="406"/>
      <c r="IR178" s="406"/>
      <c r="IS178" s="406"/>
      <c r="IT178" s="406"/>
      <c r="IU178" s="406"/>
      <c r="IV178" s="406"/>
    </row>
    <row r="179" spans="1:256" s="102" customFormat="1" x14ac:dyDescent="0.25">
      <c r="B179" s="171"/>
      <c r="C179" s="172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4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4"/>
      <c r="AI179" s="173"/>
      <c r="AJ179" s="173"/>
      <c r="AK179" s="173"/>
      <c r="AL179" s="173"/>
      <c r="AM179" s="173"/>
      <c r="AN179" s="173"/>
      <c r="AO179" s="173"/>
      <c r="AP179" s="173"/>
      <c r="AQ179" s="173"/>
      <c r="AR179" s="173"/>
      <c r="AS179" s="173"/>
      <c r="AT179" s="173"/>
      <c r="AU179" s="174"/>
      <c r="AV179" s="173"/>
      <c r="AW179" s="173"/>
      <c r="AX179" s="173"/>
      <c r="AY179" s="173"/>
      <c r="AZ179" s="173"/>
      <c r="BA179" s="143"/>
      <c r="BB179" s="143"/>
      <c r="BC179" s="143"/>
      <c r="BD179" s="143"/>
      <c r="BE179" s="143"/>
      <c r="BF179" s="143"/>
      <c r="BG179" s="143"/>
      <c r="BH179" s="134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34"/>
    </row>
    <row r="180" spans="1:256" s="102" customFormat="1" x14ac:dyDescent="0.25">
      <c r="B180" s="103" t="s">
        <v>247</v>
      </c>
      <c r="C180" s="172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74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  <c r="AG180" s="168"/>
      <c r="AH180" s="174"/>
      <c r="AI180" s="168"/>
      <c r="AJ180" s="168"/>
      <c r="AK180" s="168"/>
      <c r="AL180" s="168"/>
      <c r="AM180" s="168"/>
      <c r="AN180" s="168"/>
      <c r="AO180" s="168"/>
      <c r="AP180" s="168"/>
      <c r="AQ180" s="168"/>
      <c r="AR180" s="168"/>
      <c r="AS180" s="168"/>
      <c r="AT180" s="168"/>
      <c r="AU180" s="134"/>
      <c r="AV180" s="168"/>
      <c r="AW180" s="168"/>
      <c r="AX180" s="168"/>
      <c r="AY180" s="168"/>
      <c r="AZ180" s="168"/>
      <c r="BA180" s="168"/>
      <c r="BB180" s="168"/>
      <c r="BC180" s="168"/>
      <c r="BD180" s="168"/>
      <c r="BE180" s="168"/>
      <c r="BF180" s="168"/>
      <c r="BG180" s="168"/>
      <c r="BH180" s="134"/>
      <c r="BI180" s="168"/>
      <c r="BJ180" s="168"/>
      <c r="BK180" s="168"/>
      <c r="BL180" s="168"/>
      <c r="BM180" s="168"/>
      <c r="BN180" s="168"/>
      <c r="BO180" s="168"/>
      <c r="BP180" s="168"/>
      <c r="BQ180" s="168"/>
      <c r="BR180" s="168"/>
      <c r="BS180" s="168"/>
      <c r="BT180" s="168"/>
      <c r="BU180" s="134"/>
      <c r="BV180" s="168"/>
      <c r="BW180" s="168"/>
      <c r="BX180" s="168"/>
      <c r="BY180" s="168"/>
      <c r="BZ180" s="168"/>
      <c r="CA180" s="168"/>
      <c r="CB180" s="168"/>
      <c r="CC180" s="168"/>
      <c r="CD180" s="168"/>
      <c r="CE180" s="168"/>
      <c r="CF180" s="168"/>
    </row>
    <row r="181" spans="1:256" s="102" customFormat="1" x14ac:dyDescent="0.25">
      <c r="B181" s="117" t="s">
        <v>280</v>
      </c>
      <c r="C181" s="175">
        <v>0.45</v>
      </c>
      <c r="D181" s="175">
        <v>0.45</v>
      </c>
      <c r="E181" s="175">
        <v>0.45</v>
      </c>
      <c r="F181" s="175">
        <v>0.45</v>
      </c>
      <c r="G181" s="175">
        <v>0.45</v>
      </c>
      <c r="H181" s="176" t="s">
        <v>282</v>
      </c>
      <c r="I181" s="177">
        <v>5996.8327499999996</v>
      </c>
      <c r="J181" s="177">
        <v>6716.4526800000031</v>
      </c>
      <c r="K181" s="177">
        <v>7522.4270016000037</v>
      </c>
      <c r="L181" s="177">
        <v>8425.1182417920045</v>
      </c>
      <c r="M181" s="177">
        <v>9436.1324308070452</v>
      </c>
      <c r="N181" s="177">
        <v>10568.468322503888</v>
      </c>
      <c r="O181" s="177">
        <v>11836.684521204359</v>
      </c>
      <c r="P181" s="177">
        <v>13257.08666374888</v>
      </c>
      <c r="Q181" s="177">
        <v>14847.937063398747</v>
      </c>
      <c r="R181" s="177">
        <v>16629.689511006603</v>
      </c>
      <c r="S181" s="177">
        <v>18625.252252327391</v>
      </c>
      <c r="T181" s="177">
        <v>20860.282522606678</v>
      </c>
      <c r="U181" s="134">
        <v>144722.36396099563</v>
      </c>
      <c r="V181" s="177">
        <v>28787.52738577106</v>
      </c>
      <c r="W181" s="177">
        <v>32196.069416287501</v>
      </c>
      <c r="X181" s="177">
        <v>36009.040364888308</v>
      </c>
      <c r="Y181" s="177">
        <v>40274.512089185846</v>
      </c>
      <c r="Z181" s="177">
        <v>45046.279108450166</v>
      </c>
      <c r="AA181" s="177">
        <v>50384.540726882427</v>
      </c>
      <c r="AB181" s="177">
        <v>56219.2308229302</v>
      </c>
      <c r="AC181" s="177">
        <v>61841.153905223233</v>
      </c>
      <c r="AD181" s="177">
        <v>68025.269295745558</v>
      </c>
      <c r="AE181" s="177">
        <v>74827.796225320111</v>
      </c>
      <c r="AF181" s="177">
        <v>82310.575847852146</v>
      </c>
      <c r="AG181" s="177">
        <v>90541.633432637347</v>
      </c>
      <c r="AH181" s="134">
        <v>666463.62862117391</v>
      </c>
      <c r="AI181" s="177">
        <v>107985.78965660407</v>
      </c>
      <c r="AJ181" s="177">
        <v>114607.65702541704</v>
      </c>
      <c r="AK181" s="177">
        <v>121638.25403551203</v>
      </c>
      <c r="AL181" s="177">
        <v>129103.01787329844</v>
      </c>
      <c r="AM181" s="177">
        <v>137028.98502900446</v>
      </c>
      <c r="AN181" s="177">
        <v>145444.8931007174</v>
      </c>
      <c r="AO181" s="177">
        <v>154381.289174331</v>
      </c>
      <c r="AP181" s="177">
        <v>163870.64521136711</v>
      </c>
      <c r="AQ181" s="177">
        <v>173947.48090555143</v>
      </c>
      <c r="AR181" s="177">
        <v>184648.49449990698</v>
      </c>
      <c r="AS181" s="177">
        <v>196012.70208912567</v>
      </c>
      <c r="AT181" s="177">
        <v>208081.58596723535</v>
      </c>
      <c r="AU181" s="134">
        <v>1836750.7945680709</v>
      </c>
      <c r="AV181" s="177">
        <v>244032.59255298605</v>
      </c>
      <c r="AW181" s="177">
        <v>255698.04168249891</v>
      </c>
      <c r="AX181" s="177">
        <v>267944.35750283592</v>
      </c>
      <c r="AY181" s="177">
        <v>280801.62960516865</v>
      </c>
      <c r="AZ181" s="177">
        <v>294301.56245972781</v>
      </c>
      <c r="BA181" s="177">
        <v>308477.56468869047</v>
      </c>
      <c r="BB181" s="177">
        <v>323364.84339064604</v>
      </c>
      <c r="BC181" s="177">
        <v>339000.5038075443</v>
      </c>
      <c r="BD181" s="177">
        <v>355423.65464199497</v>
      </c>
      <c r="BE181" s="177">
        <v>372675.51935075241</v>
      </c>
      <c r="BF181" s="177">
        <v>390799.55375924503</v>
      </c>
      <c r="BG181" s="177">
        <v>409841.57036214479</v>
      </c>
      <c r="BH181" s="134">
        <v>3842361.3938042349</v>
      </c>
      <c r="BI181" s="177">
        <v>470900.8951967624</v>
      </c>
      <c r="BJ181" s="177">
        <v>484701.52667489304</v>
      </c>
      <c r="BK181" s="177">
        <v>506094.07344137318</v>
      </c>
      <c r="BL181" s="177">
        <v>521545.70886818814</v>
      </c>
      <c r="BM181" s="177">
        <v>544890.42661989352</v>
      </c>
      <c r="BN181" s="177">
        <v>562193.79555863689</v>
      </c>
      <c r="BO181" s="177">
        <v>587709.47153668315</v>
      </c>
      <c r="BP181" s="177">
        <v>607089.91065205575</v>
      </c>
      <c r="BQ181" s="177">
        <v>635021.59303985978</v>
      </c>
      <c r="BR181" s="177">
        <v>656732.07516863942</v>
      </c>
      <c r="BS181" s="177">
        <v>687354.28904637555</v>
      </c>
      <c r="BT181" s="177">
        <v>711678.82590800931</v>
      </c>
      <c r="BU181" s="134">
        <v>6975912.5917113703</v>
      </c>
      <c r="CG181" s="178"/>
    </row>
    <row r="182" spans="1:256" s="102" customFormat="1" x14ac:dyDescent="0.25">
      <c r="B182" s="117" t="s">
        <v>283</v>
      </c>
      <c r="C182" s="179">
        <v>0.25</v>
      </c>
      <c r="D182" s="179">
        <v>0.25</v>
      </c>
      <c r="E182" s="179">
        <v>0.25</v>
      </c>
      <c r="F182" s="179">
        <v>0.25</v>
      </c>
      <c r="G182" s="179">
        <v>0.25</v>
      </c>
      <c r="H182" s="176" t="s">
        <v>276</v>
      </c>
      <c r="I182" s="177">
        <v>2000</v>
      </c>
      <c r="J182" s="177">
        <v>2200.0000000000005</v>
      </c>
      <c r="K182" s="177">
        <v>2420.0000000000005</v>
      </c>
      <c r="L182" s="177">
        <v>2662.0000000000009</v>
      </c>
      <c r="M182" s="177">
        <v>2928.2000000000016</v>
      </c>
      <c r="N182" s="177">
        <v>3221.0200000000023</v>
      </c>
      <c r="O182" s="177">
        <v>3543.1220000000026</v>
      </c>
      <c r="P182" s="177">
        <v>3897.4342000000029</v>
      </c>
      <c r="Q182" s="177">
        <v>4287.177620000004</v>
      </c>
      <c r="R182" s="177">
        <v>4715.8953820000042</v>
      </c>
      <c r="S182" s="177">
        <v>5187.484920200005</v>
      </c>
      <c r="T182" s="177">
        <v>5706.2334122200064</v>
      </c>
      <c r="U182" s="134">
        <v>42768.567534420021</v>
      </c>
      <c r="V182" s="177">
        <v>6582.7108643370002</v>
      </c>
      <c r="W182" s="177">
        <v>7372.636168057441</v>
      </c>
      <c r="X182" s="177">
        <v>7372.636168057441</v>
      </c>
      <c r="Y182" s="177">
        <v>8257.3525082243341</v>
      </c>
      <c r="Z182" s="177">
        <v>8257.3525082243341</v>
      </c>
      <c r="AA182" s="177">
        <v>9248.2348092112552</v>
      </c>
      <c r="AB182" s="177">
        <v>9248.2348092112552</v>
      </c>
      <c r="AC182" s="177">
        <v>10358.022986316608</v>
      </c>
      <c r="AD182" s="177">
        <v>10358.022986316608</v>
      </c>
      <c r="AE182" s="177">
        <v>11600.985744674601</v>
      </c>
      <c r="AF182" s="177">
        <v>11600.985744674601</v>
      </c>
      <c r="AG182" s="177">
        <v>12993.104034035554</v>
      </c>
      <c r="AH182" s="134">
        <v>113250.27933134102</v>
      </c>
      <c r="AI182" s="177">
        <v>14988.844813663418</v>
      </c>
      <c r="AJ182" s="177">
        <v>16787.506191303029</v>
      </c>
      <c r="AK182" s="177">
        <v>16787.506191303029</v>
      </c>
      <c r="AL182" s="177">
        <v>18802.006934259396</v>
      </c>
      <c r="AM182" s="177">
        <v>18802.006934259396</v>
      </c>
      <c r="AN182" s="177">
        <v>21058.247766370525</v>
      </c>
      <c r="AO182" s="177">
        <v>21058.247766370525</v>
      </c>
      <c r="AP182" s="177">
        <v>23585.237498334987</v>
      </c>
      <c r="AQ182" s="177">
        <v>23585.237498334987</v>
      </c>
      <c r="AR182" s="177">
        <v>26415.465998135187</v>
      </c>
      <c r="AS182" s="177">
        <v>26415.465998135187</v>
      </c>
      <c r="AT182" s="177">
        <v>29585.321917911413</v>
      </c>
      <c r="AU182" s="134">
        <v>257871.09550838105</v>
      </c>
      <c r="AV182" s="177">
        <v>34129.627364502609</v>
      </c>
      <c r="AW182" s="177">
        <v>38225.182648242924</v>
      </c>
      <c r="AX182" s="177">
        <v>38225.182648242924</v>
      </c>
      <c r="AY182" s="177">
        <v>42812.20456603208</v>
      </c>
      <c r="AZ182" s="177">
        <v>42812.20456603208</v>
      </c>
      <c r="BA182" s="177">
        <v>47949.669113955933</v>
      </c>
      <c r="BB182" s="177">
        <v>47949.669113955933</v>
      </c>
      <c r="BC182" s="177">
        <v>53703.629407630644</v>
      </c>
      <c r="BD182" s="177">
        <v>53703.629407630644</v>
      </c>
      <c r="BE182" s="177">
        <v>60148.064936546325</v>
      </c>
      <c r="BF182" s="177">
        <v>60148.064936546325</v>
      </c>
      <c r="BG182" s="177">
        <v>67365.832728931899</v>
      </c>
      <c r="BH182" s="134">
        <v>587172.96143825026</v>
      </c>
      <c r="BI182" s="177">
        <v>77713.224636095838</v>
      </c>
      <c r="BJ182" s="177">
        <v>87038.811592427344</v>
      </c>
      <c r="BK182" s="177">
        <v>87038.811592427344</v>
      </c>
      <c r="BL182" s="177">
        <v>97483.468983518644</v>
      </c>
      <c r="BM182" s="177">
        <v>97483.468983518644</v>
      </c>
      <c r="BN182" s="177">
        <v>109181.48526154087</v>
      </c>
      <c r="BO182" s="177">
        <v>109181.48526154087</v>
      </c>
      <c r="BP182" s="177">
        <v>122283.26349292579</v>
      </c>
      <c r="BQ182" s="177">
        <v>122283.26349292579</v>
      </c>
      <c r="BR182" s="177">
        <v>136957.25511207688</v>
      </c>
      <c r="BS182" s="177">
        <v>136957.25511207688</v>
      </c>
      <c r="BT182" s="177">
        <v>153392.12572552613</v>
      </c>
      <c r="BU182" s="134">
        <v>1336993.9192466012</v>
      </c>
      <c r="CG182" s="178"/>
    </row>
    <row r="183" spans="1:256" s="102" customFormat="1" x14ac:dyDescent="0.25">
      <c r="B183" s="117" t="s">
        <v>284</v>
      </c>
      <c r="C183" s="179">
        <v>0.26470588235294118</v>
      </c>
      <c r="D183" s="179">
        <v>0.26470588235294118</v>
      </c>
      <c r="E183" s="179">
        <v>0.26470588235294118</v>
      </c>
      <c r="F183" s="179">
        <v>0.26470588235294118</v>
      </c>
      <c r="G183" s="179">
        <v>0.26470588235294118</v>
      </c>
      <c r="H183" s="176" t="s">
        <v>301</v>
      </c>
      <c r="I183" s="177">
        <v>873.52941176470586</v>
      </c>
      <c r="J183" s="177">
        <v>995.82352941176487</v>
      </c>
      <c r="K183" s="177">
        <v>1135.238823529412</v>
      </c>
      <c r="L183" s="177">
        <v>1294.17225882353</v>
      </c>
      <c r="M183" s="177">
        <v>1475.3563750588241</v>
      </c>
      <c r="N183" s="177">
        <v>1681.9062675670598</v>
      </c>
      <c r="O183" s="177">
        <v>1917.3731450264484</v>
      </c>
      <c r="P183" s="177">
        <v>2185.8053853301512</v>
      </c>
      <c r="Q183" s="177">
        <v>2491.8181392763731</v>
      </c>
      <c r="R183" s="177">
        <v>2840.6726787750654</v>
      </c>
      <c r="S183" s="177">
        <v>3238.3668538035749</v>
      </c>
      <c r="T183" s="177">
        <v>3691.7382133360757</v>
      </c>
      <c r="U183" s="134">
        <v>23821.801081702986</v>
      </c>
      <c r="V183" s="177">
        <v>4182.7393957097747</v>
      </c>
      <c r="W183" s="177">
        <v>4601.0133352807525</v>
      </c>
      <c r="X183" s="177">
        <v>4601.0133352807525</v>
      </c>
      <c r="Y183" s="177">
        <v>5061.1146688088284</v>
      </c>
      <c r="Z183" s="177">
        <v>5061.1146688088284</v>
      </c>
      <c r="AA183" s="177">
        <v>5567.2261356897116</v>
      </c>
      <c r="AB183" s="177">
        <v>5567.2261356897116</v>
      </c>
      <c r="AC183" s="177">
        <v>6123.9487492586823</v>
      </c>
      <c r="AD183" s="177">
        <v>6123.9487492586823</v>
      </c>
      <c r="AE183" s="177">
        <v>6736.3436241845511</v>
      </c>
      <c r="AF183" s="177">
        <v>6736.3436241845511</v>
      </c>
      <c r="AG183" s="177">
        <v>7409.9779866030076</v>
      </c>
      <c r="AH183" s="134">
        <v>67772.010408757837</v>
      </c>
      <c r="AI183" s="177">
        <v>8242.8595122971856</v>
      </c>
      <c r="AJ183" s="177">
        <v>8902.2882732809612</v>
      </c>
      <c r="AK183" s="177">
        <v>8902.2882732809612</v>
      </c>
      <c r="AL183" s="177">
        <v>9614.4713351434366</v>
      </c>
      <c r="AM183" s="177">
        <v>9614.4713351434366</v>
      </c>
      <c r="AN183" s="177">
        <v>10383.629041954915</v>
      </c>
      <c r="AO183" s="177">
        <v>10383.629041954915</v>
      </c>
      <c r="AP183" s="177">
        <v>11214.319365311309</v>
      </c>
      <c r="AQ183" s="177">
        <v>11214.319365311309</v>
      </c>
      <c r="AR183" s="177">
        <v>12111.464914536213</v>
      </c>
      <c r="AS183" s="177">
        <v>12111.464914536213</v>
      </c>
      <c r="AT183" s="177">
        <v>13080.38210769911</v>
      </c>
      <c r="AU183" s="134">
        <v>125775.58748044999</v>
      </c>
      <c r="AV183" s="177">
        <v>14281.161185185889</v>
      </c>
      <c r="AW183" s="177">
        <v>15138.030856297044</v>
      </c>
      <c r="AX183" s="177">
        <v>15138.030856297044</v>
      </c>
      <c r="AY183" s="177">
        <v>16046.312707674866</v>
      </c>
      <c r="AZ183" s="177">
        <v>16046.312707674866</v>
      </c>
      <c r="BA183" s="177">
        <v>17009.091470135361</v>
      </c>
      <c r="BB183" s="177">
        <v>17009.091470135361</v>
      </c>
      <c r="BC183" s="177">
        <v>18029.636958343483</v>
      </c>
      <c r="BD183" s="177">
        <v>18029.636958343483</v>
      </c>
      <c r="BE183" s="177">
        <v>19111.415175844093</v>
      </c>
      <c r="BF183" s="177">
        <v>19111.415175844093</v>
      </c>
      <c r="BG183" s="177">
        <v>20258.100086394737</v>
      </c>
      <c r="BH183" s="134">
        <v>205208.23560817033</v>
      </c>
      <c r="BI183" s="177">
        <v>21700.476812546043</v>
      </c>
      <c r="BJ183" s="177">
        <v>22568.495885047887</v>
      </c>
      <c r="BK183" s="177">
        <v>22568.495885047887</v>
      </c>
      <c r="BL183" s="177">
        <v>23471.2357204498</v>
      </c>
      <c r="BM183" s="177">
        <v>23471.2357204498</v>
      </c>
      <c r="BN183" s="177">
        <v>24410.085149267798</v>
      </c>
      <c r="BO183" s="177">
        <v>24410.085149267798</v>
      </c>
      <c r="BP183" s="177">
        <v>25386.488555238509</v>
      </c>
      <c r="BQ183" s="177">
        <v>25386.488555238509</v>
      </c>
      <c r="BR183" s="177">
        <v>26401.94809744805</v>
      </c>
      <c r="BS183" s="177">
        <v>26401.94809744805</v>
      </c>
      <c r="BT183" s="177">
        <v>27458.02602134597</v>
      </c>
      <c r="BU183" s="134">
        <v>293635.00964879611</v>
      </c>
      <c r="CG183" s="178"/>
    </row>
    <row r="184" spans="1:256" s="102" customFormat="1" x14ac:dyDescent="0.25">
      <c r="A184" s="178"/>
      <c r="B184" s="117" t="s">
        <v>281</v>
      </c>
      <c r="C184" s="179">
        <v>7.4999999999999997E-2</v>
      </c>
      <c r="D184" s="175">
        <v>7.0000000000000007E-2</v>
      </c>
      <c r="E184" s="179">
        <v>6.5000000000000002E-2</v>
      </c>
      <c r="F184" s="175">
        <v>0.06</v>
      </c>
      <c r="G184" s="179">
        <v>5.5E-2</v>
      </c>
      <c r="H184" s="176" t="s">
        <v>282</v>
      </c>
      <c r="I184" s="177">
        <v>999.47212499999978</v>
      </c>
      <c r="J184" s="177">
        <v>1119.4087800000004</v>
      </c>
      <c r="K184" s="177">
        <v>1253.7378336000004</v>
      </c>
      <c r="L184" s="177">
        <v>1404.1863736320006</v>
      </c>
      <c r="M184" s="177">
        <v>1572.6887384678407</v>
      </c>
      <c r="N184" s="177">
        <v>1761.4113870839813</v>
      </c>
      <c r="O184" s="177">
        <v>1972.7807535340596</v>
      </c>
      <c r="P184" s="177">
        <v>2209.5144439581463</v>
      </c>
      <c r="Q184" s="177">
        <v>2474.6561772331247</v>
      </c>
      <c r="R184" s="177">
        <v>2771.6149185011004</v>
      </c>
      <c r="S184" s="177">
        <v>3104.2087087212317</v>
      </c>
      <c r="T184" s="177">
        <v>3476.7137537677795</v>
      </c>
      <c r="U184" s="134">
        <v>24120.393993499267</v>
      </c>
      <c r="V184" s="177">
        <v>4478.0598155643875</v>
      </c>
      <c r="W184" s="177">
        <v>5008.2774647558335</v>
      </c>
      <c r="X184" s="177">
        <v>5601.4062789826257</v>
      </c>
      <c r="Y184" s="177">
        <v>6264.9241027622429</v>
      </c>
      <c r="Z184" s="177">
        <v>7007.1989724255818</v>
      </c>
      <c r="AA184" s="177">
        <v>7837.5952241817113</v>
      </c>
      <c r="AB184" s="177">
        <v>8745.2136835669207</v>
      </c>
      <c r="AC184" s="177">
        <v>9619.7350519236152</v>
      </c>
      <c r="AD184" s="177">
        <v>10581.708557115975</v>
      </c>
      <c r="AE184" s="177">
        <v>11639.879412827573</v>
      </c>
      <c r="AF184" s="177">
        <v>12803.867354110334</v>
      </c>
      <c r="AG184" s="177">
        <v>14084.254089521366</v>
      </c>
      <c r="AH184" s="134">
        <v>103672.12000773817</v>
      </c>
      <c r="AI184" s="177">
        <v>15597.947394842809</v>
      </c>
      <c r="AJ184" s="177">
        <v>16554.439348115793</v>
      </c>
      <c r="AK184" s="177">
        <v>17569.970027351737</v>
      </c>
      <c r="AL184" s="177">
        <v>18648.213692809775</v>
      </c>
      <c r="AM184" s="177">
        <v>19793.075615300644</v>
      </c>
      <c r="AN184" s="177">
        <v>21008.706781214736</v>
      </c>
      <c r="AO184" s="177">
        <v>22299.519547403368</v>
      </c>
      <c r="AP184" s="177">
        <v>23670.204308308585</v>
      </c>
      <c r="AQ184" s="177">
        <v>25125.747241912988</v>
      </c>
      <c r="AR184" s="177">
        <v>26671.449205542121</v>
      </c>
      <c r="AS184" s="177">
        <v>28312.945857318151</v>
      </c>
      <c r="AT184" s="177">
        <v>30056.229084156217</v>
      </c>
      <c r="AU184" s="134">
        <v>265308.4481042769</v>
      </c>
      <c r="AV184" s="177">
        <v>32537.679007064806</v>
      </c>
      <c r="AW184" s="177">
        <v>34093.072224333184</v>
      </c>
      <c r="AX184" s="177">
        <v>35725.914333711458</v>
      </c>
      <c r="AY184" s="177">
        <v>37440.217280689154</v>
      </c>
      <c r="AZ184" s="177">
        <v>39240.208327963708</v>
      </c>
      <c r="BA184" s="177">
        <v>41130.341958492056</v>
      </c>
      <c r="BB184" s="177">
        <v>43115.312452086138</v>
      </c>
      <c r="BC184" s="177">
        <v>45200.067174339238</v>
      </c>
      <c r="BD184" s="177">
        <v>47389.820618932659</v>
      </c>
      <c r="BE184" s="177">
        <v>49690.069246766987</v>
      </c>
      <c r="BF184" s="177">
        <v>52106.607167899339</v>
      </c>
      <c r="BG184" s="177">
        <v>54645.542714952637</v>
      </c>
      <c r="BH184" s="134">
        <v>512314.85250723141</v>
      </c>
      <c r="BI184" s="177">
        <v>57554.553857382074</v>
      </c>
      <c r="BJ184" s="177">
        <v>59241.297704709148</v>
      </c>
      <c r="BK184" s="177">
        <v>61855.942309501166</v>
      </c>
      <c r="BL184" s="177">
        <v>63744.4755283341</v>
      </c>
      <c r="BM184" s="177">
        <v>66597.718809098093</v>
      </c>
      <c r="BN184" s="177">
        <v>68712.575012722285</v>
      </c>
      <c r="BO184" s="177">
        <v>71831.157632261267</v>
      </c>
      <c r="BP184" s="177">
        <v>74199.877968584595</v>
      </c>
      <c r="BQ184" s="177">
        <v>77613.750260427303</v>
      </c>
      <c r="BR184" s="177">
        <v>80267.253631722604</v>
      </c>
      <c r="BS184" s="177">
        <v>84009.968661223684</v>
      </c>
      <c r="BT184" s="177">
        <v>86982.967610978914</v>
      </c>
      <c r="BU184" s="134">
        <v>852611.53898694518</v>
      </c>
      <c r="BV184" s="178"/>
      <c r="BW184" s="178"/>
      <c r="BX184" s="178"/>
      <c r="BY184" s="178"/>
      <c r="BZ184" s="178"/>
      <c r="CA184" s="178"/>
      <c r="CB184" s="178"/>
      <c r="CC184" s="178"/>
      <c r="CD184" s="178"/>
      <c r="CE184" s="178"/>
      <c r="CF184" s="178"/>
      <c r="CH184" s="178"/>
      <c r="CI184" s="178"/>
      <c r="CJ184" s="178"/>
      <c r="CK184" s="178"/>
      <c r="CL184" s="178"/>
      <c r="CM184" s="178"/>
      <c r="CN184" s="178"/>
      <c r="CO184" s="178"/>
      <c r="CP184" s="178"/>
      <c r="CQ184" s="178"/>
      <c r="CR184" s="178"/>
      <c r="CS184" s="178"/>
      <c r="CT184" s="178"/>
      <c r="CU184" s="178"/>
      <c r="CV184" s="178"/>
      <c r="CW184" s="178"/>
      <c r="CX184" s="178"/>
      <c r="CY184" s="178"/>
      <c r="CZ184" s="178"/>
      <c r="DA184" s="178"/>
      <c r="DB184" s="178"/>
      <c r="DC184" s="178"/>
      <c r="DD184" s="178"/>
      <c r="DE184" s="178"/>
      <c r="DF184" s="178"/>
      <c r="DG184" s="178"/>
      <c r="DH184" s="178"/>
      <c r="DI184" s="178"/>
      <c r="DJ184" s="178"/>
      <c r="DK184" s="178"/>
      <c r="DL184" s="178"/>
      <c r="DM184" s="178"/>
      <c r="DN184" s="178"/>
      <c r="DO184" s="178"/>
      <c r="DP184" s="178"/>
      <c r="DQ184" s="178"/>
      <c r="DR184" s="178"/>
      <c r="DS184" s="178"/>
      <c r="DT184" s="178"/>
      <c r="DU184" s="178"/>
      <c r="DV184" s="178"/>
      <c r="DW184" s="178"/>
      <c r="DX184" s="178"/>
      <c r="DY184" s="178"/>
      <c r="DZ184" s="178"/>
      <c r="EA184" s="178"/>
      <c r="EB184" s="178"/>
      <c r="EC184" s="178"/>
      <c r="ED184" s="178"/>
      <c r="EE184" s="178"/>
      <c r="EF184" s="178"/>
      <c r="EG184" s="178"/>
      <c r="EH184" s="178"/>
      <c r="EI184" s="178"/>
      <c r="EJ184" s="178"/>
      <c r="EK184" s="178"/>
      <c r="EL184" s="178"/>
      <c r="EM184" s="178"/>
      <c r="EN184" s="178"/>
      <c r="EO184" s="178"/>
      <c r="EP184" s="178"/>
      <c r="EQ184" s="178"/>
      <c r="ER184" s="178"/>
      <c r="ES184" s="178"/>
      <c r="ET184" s="178"/>
      <c r="EU184" s="178"/>
      <c r="EV184" s="178"/>
      <c r="EW184" s="178"/>
      <c r="EX184" s="178"/>
      <c r="EY184" s="178"/>
      <c r="EZ184" s="178"/>
      <c r="FA184" s="178"/>
      <c r="FB184" s="178"/>
      <c r="FC184" s="178"/>
      <c r="FD184" s="178"/>
      <c r="FE184" s="178"/>
      <c r="FF184" s="178"/>
      <c r="FG184" s="178"/>
      <c r="FH184" s="178"/>
      <c r="FI184" s="178"/>
      <c r="FJ184" s="178"/>
      <c r="FK184" s="178"/>
      <c r="FL184" s="178"/>
      <c r="FM184" s="178"/>
      <c r="FN184" s="178"/>
      <c r="FO184" s="178"/>
      <c r="FP184" s="178"/>
      <c r="FQ184" s="178"/>
      <c r="FR184" s="178"/>
      <c r="FS184" s="178"/>
      <c r="FT184" s="178"/>
      <c r="FU184" s="178"/>
      <c r="FV184" s="178"/>
      <c r="FW184" s="178"/>
      <c r="FX184" s="178"/>
      <c r="FY184" s="178"/>
      <c r="FZ184" s="178"/>
      <c r="GA184" s="178"/>
      <c r="GB184" s="178"/>
      <c r="GC184" s="178"/>
      <c r="GD184" s="178"/>
      <c r="GE184" s="178"/>
      <c r="GF184" s="178"/>
      <c r="GG184" s="178"/>
      <c r="GH184" s="178"/>
      <c r="GI184" s="178"/>
      <c r="GJ184" s="178"/>
      <c r="GK184" s="178"/>
      <c r="GL184" s="178"/>
      <c r="GM184" s="178"/>
      <c r="GN184" s="178"/>
      <c r="GO184" s="178"/>
      <c r="GP184" s="178"/>
      <c r="GQ184" s="178"/>
      <c r="GR184" s="178"/>
      <c r="GS184" s="178"/>
      <c r="GT184" s="178"/>
      <c r="GU184" s="178"/>
      <c r="GV184" s="178"/>
      <c r="GW184" s="178"/>
      <c r="GX184" s="178"/>
      <c r="GY184" s="178"/>
      <c r="GZ184" s="178"/>
      <c r="HA184" s="178"/>
      <c r="HB184" s="178"/>
      <c r="HC184" s="178"/>
      <c r="HD184" s="178"/>
      <c r="HE184" s="178"/>
      <c r="HF184" s="178"/>
      <c r="HG184" s="178"/>
      <c r="HH184" s="178"/>
      <c r="HI184" s="178"/>
      <c r="HJ184" s="178"/>
      <c r="HK184" s="178"/>
      <c r="HL184" s="178"/>
      <c r="HM184" s="178"/>
      <c r="HN184" s="178"/>
      <c r="HO184" s="178"/>
      <c r="HP184" s="178"/>
      <c r="HQ184" s="178"/>
      <c r="HR184" s="178"/>
      <c r="HS184" s="178"/>
      <c r="HT184" s="178"/>
      <c r="HU184" s="178"/>
      <c r="HV184" s="178"/>
      <c r="HW184" s="178"/>
      <c r="HX184" s="178"/>
      <c r="HY184" s="178"/>
      <c r="HZ184" s="178"/>
      <c r="IA184" s="178"/>
      <c r="IB184" s="178"/>
      <c r="IC184" s="178"/>
      <c r="ID184" s="178"/>
      <c r="IE184" s="178"/>
      <c r="IF184" s="178"/>
      <c r="IG184" s="178"/>
      <c r="IH184" s="178"/>
      <c r="II184" s="178"/>
      <c r="IJ184" s="178"/>
      <c r="IK184" s="178"/>
      <c r="IL184" s="178"/>
      <c r="IM184" s="178"/>
      <c r="IN184" s="178"/>
      <c r="IO184" s="178"/>
      <c r="IP184" s="178"/>
      <c r="IQ184" s="178"/>
      <c r="IR184" s="178"/>
      <c r="IS184" s="178"/>
      <c r="IT184" s="178"/>
      <c r="IU184" s="178"/>
      <c r="IV184" s="178"/>
    </row>
    <row r="185" spans="1:256" s="102" customFormat="1" x14ac:dyDescent="0.25">
      <c r="A185" s="178"/>
      <c r="B185" s="117" t="s">
        <v>326</v>
      </c>
      <c r="C185" s="179">
        <v>0.03</v>
      </c>
      <c r="D185" s="175">
        <v>0.03</v>
      </c>
      <c r="E185" s="179">
        <v>0.03</v>
      </c>
      <c r="F185" s="175">
        <v>0.03</v>
      </c>
      <c r="G185" s="179">
        <v>0.03</v>
      </c>
      <c r="H185" s="176" t="s">
        <v>327</v>
      </c>
      <c r="I185" s="177">
        <v>738.78884999999991</v>
      </c>
      <c r="J185" s="177">
        <v>824.62351200000023</v>
      </c>
      <c r="K185" s="177">
        <v>920.5555334400002</v>
      </c>
      <c r="L185" s="177">
        <v>1027.7874054528004</v>
      </c>
      <c r="M185" s="177">
        <v>1147.6665512271366</v>
      </c>
      <c r="N185" s="177">
        <v>1281.7029984911928</v>
      </c>
      <c r="O185" s="177">
        <v>1431.5892311832883</v>
      </c>
      <c r="P185" s="177">
        <v>1599.2224919206762</v>
      </c>
      <c r="Q185" s="177">
        <v>1786.7298410779058</v>
      </c>
      <c r="R185" s="177">
        <v>1996.4963168349479</v>
      </c>
      <c r="S185" s="177">
        <v>2231.1965840102316</v>
      </c>
      <c r="T185" s="177">
        <v>2493.8305084849344</v>
      </c>
      <c r="U185" s="134">
        <v>17480.189824123114</v>
      </c>
      <c r="V185" s="177">
        <v>3183.1375942856184</v>
      </c>
      <c r="W185" s="177">
        <v>3552.5691459178779</v>
      </c>
      <c r="X185" s="177">
        <v>3806.7672091579316</v>
      </c>
      <c r="Y185" s="177">
        <v>4249.4427693976431</v>
      </c>
      <c r="Z185" s="177">
        <v>4567.5605706819315</v>
      </c>
      <c r="AA185" s="177">
        <v>5099.7098542756794</v>
      </c>
      <c r="AB185" s="177">
        <v>5488.6891940121977</v>
      </c>
      <c r="AC185" s="177">
        <v>6059.7538769555258</v>
      </c>
      <c r="AD185" s="177">
        <v>6472.0282363236802</v>
      </c>
      <c r="AE185" s="177">
        <v>7144.0903151232078</v>
      </c>
      <c r="AF185" s="177">
        <v>7642.9422899586771</v>
      </c>
      <c r="AG185" s="177">
        <v>8435.0788847417643</v>
      </c>
      <c r="AH185" s="134">
        <v>65701.769940831728</v>
      </c>
      <c r="AI185" s="177">
        <v>9931.9047661402274</v>
      </c>
      <c r="AJ185" s="177">
        <v>10663.937215622673</v>
      </c>
      <c r="AK185" s="177">
        <v>11132.643682962342</v>
      </c>
      <c r="AL185" s="177">
        <v>11952.748774980613</v>
      </c>
      <c r="AM185" s="177">
        <v>12481.146585361013</v>
      </c>
      <c r="AN185" s="177">
        <v>13400.127230100512</v>
      </c>
      <c r="AO185" s="177">
        <v>13995.88696834142</v>
      </c>
      <c r="AP185" s="177">
        <v>15025.894375293286</v>
      </c>
      <c r="AQ185" s="177">
        <v>15697.683421572241</v>
      </c>
      <c r="AR185" s="177">
        <v>16852.388243417459</v>
      </c>
      <c r="AS185" s="177">
        <v>17610.002082698702</v>
      </c>
      <c r="AT185" s="177">
        <v>18904.787666837623</v>
      </c>
      <c r="AU185" s="134">
        <v>167649.15101332811</v>
      </c>
      <c r="AV185" s="177">
        <v>21982.92638826045</v>
      </c>
      <c r="AW185" s="177">
        <v>23349.20152700274</v>
      </c>
      <c r="AX185" s="177">
        <v>24165.622581691874</v>
      </c>
      <c r="AY185" s="177">
        <v>25676.15529513824</v>
      </c>
      <c r="AZ185" s="177">
        <v>26576.150818775517</v>
      </c>
      <c r="BA185" s="177">
        <v>28246.828306202748</v>
      </c>
      <c r="BB185" s="177">
        <v>29239.313552999789</v>
      </c>
      <c r="BC185" s="177">
        <v>31087.827971364226</v>
      </c>
      <c r="BD185" s="177">
        <v>32182.704693660937</v>
      </c>
      <c r="BE185" s="177">
        <v>34228.762802364712</v>
      </c>
      <c r="BF185" s="177">
        <v>35437.031762930892</v>
      </c>
      <c r="BG185" s="177">
        <v>37702.589294739555</v>
      </c>
      <c r="BH185" s="134">
        <v>349875.11499513168</v>
      </c>
      <c r="BI185" s="177">
        <v>43178.367341537545</v>
      </c>
      <c r="BJ185" s="177">
        <v>45315.855369722914</v>
      </c>
      <c r="BK185" s="177">
        <v>46742.025154154915</v>
      </c>
      <c r="BL185" s="177">
        <v>49127.803584219087</v>
      </c>
      <c r="BM185" s="177">
        <v>50684.118100999447</v>
      </c>
      <c r="BN185" s="177">
        <v>53347.840918877708</v>
      </c>
      <c r="BO185" s="177">
        <v>55048.885984080785</v>
      </c>
      <c r="BP185" s="177">
        <v>58023.787698881846</v>
      </c>
      <c r="BQ185" s="177">
        <v>59885.899858068769</v>
      </c>
      <c r="BR185" s="177">
        <v>63209.229742402633</v>
      </c>
      <c r="BS185" s="177">
        <v>65250.710667585037</v>
      </c>
      <c r="BT185" s="177">
        <v>68964.219763349625</v>
      </c>
      <c r="BU185" s="134">
        <v>658778.74418388039</v>
      </c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  <c r="IM185" s="178"/>
      <c r="IN185" s="178"/>
      <c r="IO185" s="178"/>
      <c r="IP185" s="178"/>
      <c r="IQ185" s="178"/>
      <c r="IR185" s="178"/>
      <c r="IS185" s="178"/>
      <c r="IT185" s="178"/>
      <c r="IU185" s="178"/>
      <c r="IV185" s="178"/>
    </row>
    <row r="186" spans="1:256" s="102" customFormat="1" x14ac:dyDescent="0.25">
      <c r="A186" s="178"/>
      <c r="B186" s="117" t="s">
        <v>320</v>
      </c>
      <c r="C186" s="179">
        <v>0.03</v>
      </c>
      <c r="D186" s="175"/>
      <c r="E186" s="179"/>
      <c r="F186" s="175"/>
      <c r="G186" s="179"/>
      <c r="H186" s="176" t="s">
        <v>282</v>
      </c>
      <c r="I186" s="177">
        <v>738.78884999999991</v>
      </c>
      <c r="J186" s="177">
        <v>824.62351200000023</v>
      </c>
      <c r="K186" s="177">
        <v>920.5555334400002</v>
      </c>
      <c r="L186" s="177">
        <v>1027.7874054528004</v>
      </c>
      <c r="M186" s="177">
        <v>1147.6665512271366</v>
      </c>
      <c r="N186" s="177">
        <v>1281.7029984911928</v>
      </c>
      <c r="O186" s="177">
        <v>1431.5892311832883</v>
      </c>
      <c r="P186" s="177">
        <v>1599.2224919206762</v>
      </c>
      <c r="Q186" s="177">
        <v>1786.7298410779058</v>
      </c>
      <c r="R186" s="177">
        <v>1996.4963168349479</v>
      </c>
      <c r="S186" s="177">
        <v>2231.1965840102316</v>
      </c>
      <c r="T186" s="177">
        <v>2493.8305084849344</v>
      </c>
      <c r="U186" s="134">
        <v>17480.189824123114</v>
      </c>
      <c r="V186" s="177">
        <v>0</v>
      </c>
      <c r="W186" s="177">
        <v>0</v>
      </c>
      <c r="X186" s="177">
        <v>0</v>
      </c>
      <c r="Y186" s="177">
        <v>0</v>
      </c>
      <c r="Z186" s="177">
        <v>0</v>
      </c>
      <c r="AA186" s="177">
        <v>0</v>
      </c>
      <c r="AB186" s="177">
        <v>0</v>
      </c>
      <c r="AC186" s="177">
        <v>0</v>
      </c>
      <c r="AD186" s="177">
        <v>0</v>
      </c>
      <c r="AE186" s="177">
        <v>0</v>
      </c>
      <c r="AF186" s="177">
        <v>0</v>
      </c>
      <c r="AG186" s="177">
        <v>0</v>
      </c>
      <c r="AH186" s="134">
        <v>0</v>
      </c>
      <c r="AI186" s="177">
        <v>0</v>
      </c>
      <c r="AJ186" s="177">
        <v>0</v>
      </c>
      <c r="AK186" s="177">
        <v>0</v>
      </c>
      <c r="AL186" s="177">
        <v>0</v>
      </c>
      <c r="AM186" s="177">
        <v>0</v>
      </c>
      <c r="AN186" s="177">
        <v>0</v>
      </c>
      <c r="AO186" s="177">
        <v>0</v>
      </c>
      <c r="AP186" s="177">
        <v>0</v>
      </c>
      <c r="AQ186" s="177">
        <v>0</v>
      </c>
      <c r="AR186" s="177">
        <v>0</v>
      </c>
      <c r="AS186" s="177">
        <v>0</v>
      </c>
      <c r="AT186" s="177">
        <v>0</v>
      </c>
      <c r="AU186" s="134">
        <v>0</v>
      </c>
      <c r="AV186" s="177">
        <v>0</v>
      </c>
      <c r="AW186" s="177">
        <v>0</v>
      </c>
      <c r="AX186" s="177">
        <v>0</v>
      </c>
      <c r="AY186" s="177">
        <v>0</v>
      </c>
      <c r="AZ186" s="177">
        <v>0</v>
      </c>
      <c r="BA186" s="177">
        <v>0</v>
      </c>
      <c r="BB186" s="177">
        <v>0</v>
      </c>
      <c r="BC186" s="177">
        <v>0</v>
      </c>
      <c r="BD186" s="177">
        <v>0</v>
      </c>
      <c r="BE186" s="177">
        <v>0</v>
      </c>
      <c r="BF186" s="177">
        <v>0</v>
      </c>
      <c r="BG186" s="177">
        <v>0</v>
      </c>
      <c r="BH186" s="134">
        <v>0</v>
      </c>
      <c r="BI186" s="177">
        <v>0</v>
      </c>
      <c r="BJ186" s="177">
        <v>0</v>
      </c>
      <c r="BK186" s="177">
        <v>0</v>
      </c>
      <c r="BL186" s="177">
        <v>0</v>
      </c>
      <c r="BM186" s="177">
        <v>0</v>
      </c>
      <c r="BN186" s="177">
        <v>0</v>
      </c>
      <c r="BO186" s="177">
        <v>0</v>
      </c>
      <c r="BP186" s="177">
        <v>0</v>
      </c>
      <c r="BQ186" s="177">
        <v>0</v>
      </c>
      <c r="BR186" s="177">
        <v>0</v>
      </c>
      <c r="BS186" s="177">
        <v>0</v>
      </c>
      <c r="BT186" s="177">
        <v>0</v>
      </c>
      <c r="BU186" s="134">
        <v>0</v>
      </c>
      <c r="BV186" s="178"/>
      <c r="BW186" s="178"/>
      <c r="BX186" s="178"/>
      <c r="BY186" s="178"/>
      <c r="BZ186" s="178"/>
      <c r="CA186" s="178"/>
      <c r="CB186" s="178"/>
      <c r="CC186" s="178"/>
      <c r="CD186" s="178"/>
      <c r="CE186" s="178"/>
      <c r="CF186" s="178"/>
      <c r="CH186" s="178"/>
      <c r="CI186" s="178"/>
      <c r="CJ186" s="178"/>
      <c r="CK186" s="178"/>
      <c r="CL186" s="178"/>
      <c r="CM186" s="178"/>
      <c r="CN186" s="178"/>
      <c r="CO186" s="178"/>
      <c r="CP186" s="178"/>
      <c r="CQ186" s="178"/>
      <c r="CR186" s="178"/>
      <c r="CS186" s="178"/>
      <c r="CT186" s="178"/>
      <c r="CU186" s="178"/>
      <c r="CV186" s="178"/>
      <c r="CW186" s="178"/>
      <c r="CX186" s="178"/>
      <c r="CY186" s="178"/>
      <c r="CZ186" s="178"/>
      <c r="DA186" s="178"/>
      <c r="DB186" s="178"/>
      <c r="DC186" s="178"/>
      <c r="DD186" s="178"/>
      <c r="DE186" s="178"/>
      <c r="DF186" s="178"/>
      <c r="DG186" s="178"/>
      <c r="DH186" s="178"/>
      <c r="DI186" s="178"/>
      <c r="DJ186" s="178"/>
      <c r="DK186" s="178"/>
      <c r="DL186" s="178"/>
      <c r="DM186" s="178"/>
      <c r="DN186" s="178"/>
      <c r="DO186" s="178"/>
      <c r="DP186" s="178"/>
      <c r="DQ186" s="178"/>
      <c r="DR186" s="178"/>
      <c r="DS186" s="178"/>
      <c r="DT186" s="178"/>
      <c r="DU186" s="178"/>
      <c r="DV186" s="178"/>
      <c r="DW186" s="178"/>
      <c r="DX186" s="178"/>
      <c r="DY186" s="178"/>
      <c r="DZ186" s="178"/>
      <c r="EA186" s="178"/>
      <c r="EB186" s="178"/>
      <c r="EC186" s="178"/>
      <c r="ED186" s="178"/>
      <c r="EE186" s="178"/>
      <c r="EF186" s="178"/>
      <c r="EG186" s="178"/>
      <c r="EH186" s="178"/>
      <c r="EI186" s="178"/>
      <c r="EJ186" s="178"/>
      <c r="EK186" s="178"/>
      <c r="EL186" s="178"/>
      <c r="EM186" s="178"/>
      <c r="EN186" s="178"/>
      <c r="EO186" s="178"/>
      <c r="EP186" s="178"/>
      <c r="EQ186" s="178"/>
      <c r="ER186" s="178"/>
      <c r="ES186" s="178"/>
      <c r="ET186" s="178"/>
      <c r="EU186" s="178"/>
      <c r="EV186" s="178"/>
      <c r="EW186" s="178"/>
      <c r="EX186" s="178"/>
      <c r="EY186" s="178"/>
      <c r="EZ186" s="178"/>
      <c r="FA186" s="178"/>
      <c r="FB186" s="178"/>
      <c r="FC186" s="178"/>
      <c r="FD186" s="178"/>
      <c r="FE186" s="178"/>
      <c r="FF186" s="178"/>
      <c r="FG186" s="178"/>
      <c r="FH186" s="178"/>
      <c r="FI186" s="178"/>
      <c r="FJ186" s="178"/>
      <c r="FK186" s="178"/>
      <c r="FL186" s="178"/>
      <c r="FM186" s="178"/>
      <c r="FN186" s="178"/>
      <c r="FO186" s="178"/>
      <c r="FP186" s="178"/>
      <c r="FQ186" s="178"/>
      <c r="FR186" s="178"/>
      <c r="FS186" s="178"/>
      <c r="FT186" s="178"/>
      <c r="FU186" s="178"/>
      <c r="FV186" s="178"/>
      <c r="FW186" s="178"/>
      <c r="FX186" s="178"/>
      <c r="FY186" s="178"/>
      <c r="FZ186" s="178"/>
      <c r="GA186" s="178"/>
      <c r="GB186" s="178"/>
      <c r="GC186" s="178"/>
      <c r="GD186" s="178"/>
      <c r="GE186" s="178"/>
      <c r="GF186" s="178"/>
      <c r="GG186" s="178"/>
      <c r="GH186" s="178"/>
      <c r="GI186" s="178"/>
      <c r="GJ186" s="178"/>
      <c r="GK186" s="178"/>
      <c r="GL186" s="178"/>
      <c r="GM186" s="178"/>
      <c r="GN186" s="178"/>
      <c r="GO186" s="178"/>
      <c r="GP186" s="178"/>
      <c r="GQ186" s="178"/>
      <c r="GR186" s="178"/>
      <c r="GS186" s="178"/>
      <c r="GT186" s="178"/>
      <c r="GU186" s="178"/>
      <c r="GV186" s="178"/>
      <c r="GW186" s="178"/>
      <c r="GX186" s="178"/>
      <c r="GY186" s="178"/>
      <c r="GZ186" s="178"/>
      <c r="HA186" s="178"/>
      <c r="HB186" s="178"/>
      <c r="HC186" s="178"/>
      <c r="HD186" s="178"/>
      <c r="HE186" s="178"/>
      <c r="HF186" s="178"/>
      <c r="HG186" s="178"/>
      <c r="HH186" s="178"/>
      <c r="HI186" s="178"/>
      <c r="HJ186" s="178"/>
      <c r="HK186" s="178"/>
      <c r="HL186" s="178"/>
      <c r="HM186" s="178"/>
      <c r="HN186" s="178"/>
      <c r="HO186" s="178"/>
      <c r="HP186" s="178"/>
      <c r="HQ186" s="178"/>
      <c r="HR186" s="178"/>
      <c r="HS186" s="178"/>
      <c r="HT186" s="178"/>
      <c r="HU186" s="178"/>
      <c r="HV186" s="178"/>
      <c r="HW186" s="178"/>
      <c r="HX186" s="178"/>
      <c r="HY186" s="178"/>
      <c r="HZ186" s="178"/>
      <c r="IA186" s="178"/>
      <c r="IB186" s="178"/>
      <c r="IC186" s="178"/>
      <c r="ID186" s="178"/>
      <c r="IE186" s="178"/>
      <c r="IF186" s="178"/>
      <c r="IG186" s="178"/>
      <c r="IH186" s="178"/>
      <c r="II186" s="178"/>
      <c r="IJ186" s="178"/>
      <c r="IK186" s="178"/>
      <c r="IL186" s="178"/>
      <c r="IM186" s="178"/>
      <c r="IN186" s="178"/>
      <c r="IO186" s="178"/>
      <c r="IP186" s="178"/>
      <c r="IQ186" s="178"/>
      <c r="IR186" s="178"/>
      <c r="IS186" s="178"/>
      <c r="IT186" s="178"/>
      <c r="IU186" s="178"/>
      <c r="IV186" s="178"/>
    </row>
    <row r="187" spans="1:256" s="140" customFormat="1" x14ac:dyDescent="0.25">
      <c r="B187" s="130" t="s">
        <v>279</v>
      </c>
      <c r="C187" s="180"/>
      <c r="D187" s="180"/>
      <c r="E187" s="180"/>
      <c r="F187" s="180"/>
      <c r="G187" s="180"/>
      <c r="H187" s="181"/>
      <c r="I187" s="150">
        <v>11347.411986764706</v>
      </c>
      <c r="J187" s="150">
        <v>12680.932013411768</v>
      </c>
      <c r="K187" s="150">
        <v>14172.514725609417</v>
      </c>
      <c r="L187" s="150">
        <v>15841.051685153137</v>
      </c>
      <c r="M187" s="150">
        <v>17707.710646787986</v>
      </c>
      <c r="N187" s="150">
        <v>19796.211974137317</v>
      </c>
      <c r="O187" s="150">
        <v>22133.138882131443</v>
      </c>
      <c r="P187" s="150">
        <v>24748.285676878528</v>
      </c>
      <c r="Q187" s="150">
        <v>27675.048682064058</v>
      </c>
      <c r="R187" s="150">
        <v>30950.865123952673</v>
      </c>
      <c r="S187" s="150">
        <v>34617.705903072667</v>
      </c>
      <c r="T187" s="150">
        <v>38722.628918900409</v>
      </c>
      <c r="U187" s="134">
        <v>270393.50621886412</v>
      </c>
      <c r="V187" s="150">
        <v>47214.175055667838</v>
      </c>
      <c r="W187" s="150">
        <v>52730.565530299406</v>
      </c>
      <c r="X187" s="150">
        <v>57390.863356367059</v>
      </c>
      <c r="Y187" s="150">
        <v>64107.346138378896</v>
      </c>
      <c r="Z187" s="150">
        <v>69939.505828590845</v>
      </c>
      <c r="AA187" s="150">
        <v>78137.306750240794</v>
      </c>
      <c r="AB187" s="150">
        <v>85268.594645410281</v>
      </c>
      <c r="AC187" s="150">
        <v>94002.614569677666</v>
      </c>
      <c r="AD187" s="150">
        <v>101560.97782476048</v>
      </c>
      <c r="AE187" s="150">
        <v>111949.09532213004</v>
      </c>
      <c r="AF187" s="150">
        <v>121094.71486078031</v>
      </c>
      <c r="AG187" s="150">
        <v>133464.04842753903</v>
      </c>
      <c r="AH187" s="134">
        <v>1016859.8083098426</v>
      </c>
      <c r="AI187" s="150">
        <v>156747.34614354768</v>
      </c>
      <c r="AJ187" s="150">
        <v>167515.82805373947</v>
      </c>
      <c r="AK187" s="150">
        <v>176030.66221041011</v>
      </c>
      <c r="AL187" s="150">
        <v>188120.45861049165</v>
      </c>
      <c r="AM187" s="150">
        <v>197719.68549906896</v>
      </c>
      <c r="AN187" s="150">
        <v>211295.60392035809</v>
      </c>
      <c r="AO187" s="150">
        <v>222118.57249840122</v>
      </c>
      <c r="AP187" s="150">
        <v>237366.30075861525</v>
      </c>
      <c r="AQ187" s="150">
        <v>249570.46843268294</v>
      </c>
      <c r="AR187" s="150">
        <v>266699.26286153798</v>
      </c>
      <c r="AS187" s="150">
        <v>280462.58094181394</v>
      </c>
      <c r="AT187" s="150">
        <v>299708.3067438397</v>
      </c>
      <c r="AU187" s="134">
        <v>2653355.076674507</v>
      </c>
      <c r="AV187" s="150">
        <v>346963.98649799975</v>
      </c>
      <c r="AW187" s="150">
        <v>366503.52893837483</v>
      </c>
      <c r="AX187" s="150">
        <v>381199.10792277922</v>
      </c>
      <c r="AY187" s="150">
        <v>402776.51945470303</v>
      </c>
      <c r="AZ187" s="150">
        <v>418976.43888017401</v>
      </c>
      <c r="BA187" s="150">
        <v>442813.49553747661</v>
      </c>
      <c r="BB187" s="150">
        <v>460678.22997982329</v>
      </c>
      <c r="BC187" s="150">
        <v>487021.66531922191</v>
      </c>
      <c r="BD187" s="150">
        <v>506729.44632056274</v>
      </c>
      <c r="BE187" s="150">
        <v>535853.83151227445</v>
      </c>
      <c r="BF187" s="150">
        <v>557602.67280246562</v>
      </c>
      <c r="BG187" s="150">
        <v>589813.6351871636</v>
      </c>
      <c r="BH187" s="134">
        <v>5496932.5583530199</v>
      </c>
      <c r="BI187" s="150">
        <v>671047.51784432377</v>
      </c>
      <c r="BJ187" s="150">
        <v>698865.98722680041</v>
      </c>
      <c r="BK187" s="150">
        <v>724299.34838250431</v>
      </c>
      <c r="BL187" s="150">
        <v>755372.69268470979</v>
      </c>
      <c r="BM187" s="150">
        <v>783126.96823395952</v>
      </c>
      <c r="BN187" s="150">
        <v>817845.78190104559</v>
      </c>
      <c r="BO187" s="150">
        <v>848181.08556383383</v>
      </c>
      <c r="BP187" s="150">
        <v>886983.32836768648</v>
      </c>
      <c r="BQ187" s="150">
        <v>920190.99520652008</v>
      </c>
      <c r="BR187" s="150">
        <v>963567.76175228972</v>
      </c>
      <c r="BS187" s="150">
        <v>999974.1715847092</v>
      </c>
      <c r="BT187" s="150">
        <v>1048476.1650292099</v>
      </c>
      <c r="BU187" s="134">
        <v>10117931.803777592</v>
      </c>
    </row>
    <row r="188" spans="1:256" s="102" customFormat="1" x14ac:dyDescent="0.25">
      <c r="B188" s="171"/>
      <c r="C188" s="172"/>
      <c r="D188" s="173"/>
      <c r="E188" s="173"/>
      <c r="F188" s="173"/>
      <c r="G188" s="173"/>
      <c r="H188" s="182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34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34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34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34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34"/>
      <c r="CG188" s="153"/>
    </row>
    <row r="189" spans="1:256" s="170" customFormat="1" x14ac:dyDescent="0.25">
      <c r="B189" s="130" t="s">
        <v>206</v>
      </c>
      <c r="C189" s="169"/>
      <c r="D189" s="183"/>
      <c r="E189" s="183"/>
      <c r="F189" s="183"/>
      <c r="G189" s="183"/>
      <c r="H189" s="184"/>
      <c r="I189" s="150">
        <v>13278.883013235292</v>
      </c>
      <c r="J189" s="150">
        <v>14806.518386588241</v>
      </c>
      <c r="K189" s="150">
        <v>16512.66972239059</v>
      </c>
      <c r="L189" s="150">
        <v>18418.528496606879</v>
      </c>
      <c r="M189" s="150">
        <v>20547.841060783234</v>
      </c>
      <c r="N189" s="150">
        <v>22927.221308902444</v>
      </c>
      <c r="O189" s="150">
        <v>25586.502157311505</v>
      </c>
      <c r="P189" s="150">
        <v>28559.130720477347</v>
      </c>
      <c r="Q189" s="150">
        <v>31882.612687199471</v>
      </c>
      <c r="R189" s="150">
        <v>35599.012103878929</v>
      </c>
      <c r="S189" s="150">
        <v>39755.513563935063</v>
      </c>
      <c r="T189" s="150">
        <v>44405.05469726408</v>
      </c>
      <c r="U189" s="134">
        <v>0</v>
      </c>
      <c r="V189" s="150">
        <v>58890.411420519442</v>
      </c>
      <c r="W189" s="150">
        <v>65688.406000296527</v>
      </c>
      <c r="X189" s="150">
        <v>69501.376948897334</v>
      </c>
      <c r="Y189" s="150">
        <v>77540.74617487588</v>
      </c>
      <c r="Z189" s="150">
        <v>82312.513194140207</v>
      </c>
      <c r="AA189" s="150">
        <v>91853.021725615195</v>
      </c>
      <c r="AB189" s="150">
        <v>97687.71182166299</v>
      </c>
      <c r="AC189" s="150">
        <v>107989.18132883987</v>
      </c>
      <c r="AD189" s="150">
        <v>114173.2967193622</v>
      </c>
      <c r="AE189" s="150">
        <v>126187.24851531023</v>
      </c>
      <c r="AF189" s="150">
        <v>133670.02813784228</v>
      </c>
      <c r="AG189" s="150">
        <v>147705.24773051977</v>
      </c>
      <c r="AH189" s="134">
        <v>1173199.1897178818</v>
      </c>
      <c r="AI189" s="150">
        <v>174316.14606112661</v>
      </c>
      <c r="AJ189" s="150">
        <v>187948.74580034966</v>
      </c>
      <c r="AK189" s="150">
        <v>195057.46055500128</v>
      </c>
      <c r="AL189" s="150">
        <v>210304.50055552879</v>
      </c>
      <c r="AM189" s="150">
        <v>218318.53401296484</v>
      </c>
      <c r="AN189" s="150">
        <v>235375.30374965901</v>
      </c>
      <c r="AO189" s="150">
        <v>244410.99311297946</v>
      </c>
      <c r="AP189" s="150">
        <v>263496.84508449433</v>
      </c>
      <c r="AQ189" s="150">
        <v>273685.64561972511</v>
      </c>
      <c r="AR189" s="150">
        <v>295047.01191904396</v>
      </c>
      <c r="AS189" s="150">
        <v>306537.48848147615</v>
      </c>
      <c r="AT189" s="150">
        <v>330451.28215074778</v>
      </c>
      <c r="AU189" s="134">
        <v>2934949.9571030964</v>
      </c>
      <c r="AV189" s="150">
        <v>385800.22644401528</v>
      </c>
      <c r="AW189" s="150">
        <v>411803.18862838321</v>
      </c>
      <c r="AX189" s="150">
        <v>424321.64480028331</v>
      </c>
      <c r="AY189" s="150">
        <v>453095.32371657173</v>
      </c>
      <c r="AZ189" s="150">
        <v>466895.25507900998</v>
      </c>
      <c r="BA189" s="150">
        <v>498747.44800261501</v>
      </c>
      <c r="BB189" s="150">
        <v>513965.55512016971</v>
      </c>
      <c r="BC189" s="150">
        <v>549239.26705958566</v>
      </c>
      <c r="BD189" s="150">
        <v>566027.37680146855</v>
      </c>
      <c r="BE189" s="150">
        <v>605104.92856654944</v>
      </c>
      <c r="BF189" s="150">
        <v>623631.71929523081</v>
      </c>
      <c r="BG189" s="150">
        <v>666939.34130415495</v>
      </c>
      <c r="BH189" s="134">
        <v>6165571.2748180376</v>
      </c>
      <c r="BI189" s="150">
        <v>768231.39354026108</v>
      </c>
      <c r="BJ189" s="150">
        <v>811662.52509729669</v>
      </c>
      <c r="BK189" s="150">
        <v>833768.15675599303</v>
      </c>
      <c r="BL189" s="150">
        <v>882220.76012259326</v>
      </c>
      <c r="BM189" s="150">
        <v>906343.6351326888</v>
      </c>
      <c r="BN189" s="150">
        <v>960415.58206154464</v>
      </c>
      <c r="BO189" s="150">
        <v>986781.78057219251</v>
      </c>
      <c r="BP189" s="150">
        <v>1047142.9282617084</v>
      </c>
      <c r="BQ189" s="150">
        <v>1076005.6667291056</v>
      </c>
      <c r="BR189" s="150">
        <v>1143406.5629944648</v>
      </c>
      <c r="BS189" s="150">
        <v>1175049.5173347923</v>
      </c>
      <c r="BT189" s="150">
        <v>1250331.1604157775</v>
      </c>
      <c r="BU189" s="134">
        <v>11841359.669018421</v>
      </c>
      <c r="CG189" s="140"/>
    </row>
    <row r="190" spans="1:256" s="102" customFormat="1" x14ac:dyDescent="0.25">
      <c r="B190" s="171"/>
      <c r="C190" s="172"/>
      <c r="D190" s="173"/>
      <c r="E190" s="173"/>
      <c r="F190" s="173"/>
      <c r="G190" s="173"/>
      <c r="H190" s="182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34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34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34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34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34"/>
      <c r="CG190" s="185"/>
    </row>
    <row r="191" spans="1:256" x14ac:dyDescent="0.25">
      <c r="B191" s="185" t="s">
        <v>202</v>
      </c>
      <c r="C191" s="172"/>
      <c r="D191" s="186"/>
      <c r="E191" s="186"/>
      <c r="F191" s="186"/>
      <c r="G191" s="186"/>
      <c r="H191" s="187"/>
      <c r="I191" s="188">
        <v>50000</v>
      </c>
      <c r="J191" s="188">
        <v>51333.520026647064</v>
      </c>
      <c r="K191" s="188">
        <v>52825.102738844718</v>
      </c>
      <c r="L191" s="188">
        <v>54493.639698388433</v>
      </c>
      <c r="M191" s="188">
        <v>56360.298660023276</v>
      </c>
      <c r="N191" s="188">
        <v>58448.799987372615</v>
      </c>
      <c r="O191" s="188">
        <v>60785.726895366737</v>
      </c>
      <c r="P191" s="188">
        <v>63400.873690113818</v>
      </c>
      <c r="Q191" s="188">
        <v>66327.636695299356</v>
      </c>
      <c r="R191" s="188">
        <v>69603.453137187986</v>
      </c>
      <c r="S191" s="188">
        <v>73270.293916307972</v>
      </c>
      <c r="T191" s="188">
        <v>77375.216932135721</v>
      </c>
      <c r="V191" s="188">
        <v>85866.76306890315</v>
      </c>
      <c r="W191" s="188">
        <v>85866.76306890315</v>
      </c>
      <c r="X191" s="188">
        <v>91383.153543534718</v>
      </c>
      <c r="Y191" s="188">
        <v>90527.060894970811</v>
      </c>
      <c r="Z191" s="188">
        <v>98099.636325546555</v>
      </c>
      <c r="AA191" s="188">
        <v>96359.220585182775</v>
      </c>
      <c r="AB191" s="188">
        <v>106297.43724719649</v>
      </c>
      <c r="AC191" s="188">
        <v>103490.50848035226</v>
      </c>
      <c r="AD191" s="188">
        <v>115031.45717146387</v>
      </c>
      <c r="AE191" s="188">
        <v>111048.87173543508</v>
      </c>
      <c r="AF191" s="188">
        <v>125419.57466883343</v>
      </c>
      <c r="AG191" s="188">
        <v>120194.49127408533</v>
      </c>
      <c r="AI191" s="188">
        <v>143477.78899009401</v>
      </c>
      <c r="AJ191" s="188">
        <v>143477.78899009401</v>
      </c>
      <c r="AK191" s="188">
        <v>154246.2709002858</v>
      </c>
      <c r="AL191" s="188">
        <v>151992.62314676461</v>
      </c>
      <c r="AM191" s="188">
        <v>166336.06730036734</v>
      </c>
      <c r="AN191" s="188">
        <v>161591.85003534192</v>
      </c>
      <c r="AO191" s="188">
        <v>179911.98572165644</v>
      </c>
      <c r="AP191" s="188">
        <v>172414.81861338505</v>
      </c>
      <c r="AQ191" s="188">
        <v>195159.7139818705</v>
      </c>
      <c r="AR191" s="188">
        <v>184618.98628745275</v>
      </c>
      <c r="AS191" s="188">
        <v>212288.50841072554</v>
      </c>
      <c r="AT191" s="188">
        <v>198382.30436772871</v>
      </c>
      <c r="AV191" s="188">
        <v>245637.9841218887</v>
      </c>
      <c r="AW191" s="188">
        <v>265177.52656226384</v>
      </c>
      <c r="AX191" s="188">
        <v>279873.10554666829</v>
      </c>
      <c r="AY191" s="188">
        <v>301450.51707859215</v>
      </c>
      <c r="AZ191" s="188">
        <v>317650.43650406314</v>
      </c>
      <c r="BA191" s="188">
        <v>341487.4931613658</v>
      </c>
      <c r="BB191" s="188">
        <v>359352.22760371247</v>
      </c>
      <c r="BC191" s="188">
        <v>385695.66294311109</v>
      </c>
      <c r="BD191" s="188">
        <v>405403.44394445198</v>
      </c>
      <c r="BE191" s="188">
        <v>434527.82913616369</v>
      </c>
      <c r="BF191" s="188">
        <v>456276.67042635486</v>
      </c>
      <c r="BG191" s="188">
        <v>488487.63281105284</v>
      </c>
      <c r="BI191" s="188">
        <v>569721.51546821313</v>
      </c>
      <c r="BJ191" s="188">
        <v>597539.98485068977</v>
      </c>
      <c r="BK191" s="188">
        <v>622973.34600639355</v>
      </c>
      <c r="BL191" s="188">
        <v>654046.69030859915</v>
      </c>
      <c r="BM191" s="188">
        <v>681800.96585784876</v>
      </c>
      <c r="BN191" s="188">
        <v>716519.77952493471</v>
      </c>
      <c r="BO191" s="188">
        <v>746855.08318772295</v>
      </c>
      <c r="BP191" s="188">
        <v>785657.32599157561</v>
      </c>
      <c r="BQ191" s="188">
        <v>818864.99283040909</v>
      </c>
      <c r="BR191" s="188">
        <v>862241.75937617884</v>
      </c>
      <c r="BS191" s="188">
        <v>898648.16920859832</v>
      </c>
      <c r="BT191" s="188">
        <v>947150.16265309916</v>
      </c>
    </row>
    <row r="192" spans="1:256" x14ac:dyDescent="0.25">
      <c r="B192" s="185" t="s">
        <v>203</v>
      </c>
      <c r="C192" s="172"/>
      <c r="D192" s="186"/>
      <c r="E192" s="186"/>
      <c r="F192" s="186"/>
      <c r="G192" s="186"/>
      <c r="H192" s="187"/>
      <c r="I192" s="188">
        <v>12680.932013411768</v>
      </c>
      <c r="J192" s="188">
        <v>14172.514725609417</v>
      </c>
      <c r="K192" s="188">
        <v>15841.051685153137</v>
      </c>
      <c r="L192" s="188">
        <v>17707.710646787986</v>
      </c>
      <c r="M192" s="188">
        <v>19796.211974137317</v>
      </c>
      <c r="N192" s="188">
        <v>22133.138882131443</v>
      </c>
      <c r="O192" s="188">
        <v>24748.285676878528</v>
      </c>
      <c r="P192" s="188">
        <v>27675.048682064058</v>
      </c>
      <c r="Q192" s="188">
        <v>30950.865123952673</v>
      </c>
      <c r="R192" s="188">
        <v>34617.705903072667</v>
      </c>
      <c r="S192" s="188">
        <v>38722.628918900409</v>
      </c>
      <c r="T192" s="188">
        <v>47214.175055667838</v>
      </c>
      <c r="V192" s="188">
        <v>52730.565530299406</v>
      </c>
      <c r="W192" s="188">
        <v>57390.863356367059</v>
      </c>
      <c r="X192" s="188">
        <v>64107.346138378896</v>
      </c>
      <c r="Y192" s="188">
        <v>69939.505828590845</v>
      </c>
      <c r="Z192" s="188">
        <v>78137.306750240794</v>
      </c>
      <c r="AA192" s="188">
        <v>85268.594645410281</v>
      </c>
      <c r="AB192" s="188">
        <v>94002.614569677666</v>
      </c>
      <c r="AC192" s="188">
        <v>101560.97782476048</v>
      </c>
      <c r="AD192" s="188">
        <v>111949.09532213004</v>
      </c>
      <c r="AE192" s="188">
        <v>121094.71486078031</v>
      </c>
      <c r="AF192" s="188">
        <v>133464.04842753903</v>
      </c>
      <c r="AG192" s="188">
        <v>156747.34614354768</v>
      </c>
      <c r="AI192" s="188">
        <v>167515.82805373947</v>
      </c>
      <c r="AJ192" s="188">
        <v>176030.66221041011</v>
      </c>
      <c r="AK192" s="188">
        <v>188120.45861049165</v>
      </c>
      <c r="AL192" s="188">
        <v>197719.68549906896</v>
      </c>
      <c r="AM192" s="188">
        <v>211295.60392035809</v>
      </c>
      <c r="AN192" s="188">
        <v>222118.57249840122</v>
      </c>
      <c r="AO192" s="188">
        <v>237366.30075861525</v>
      </c>
      <c r="AP192" s="188">
        <v>249570.46843268294</v>
      </c>
      <c r="AQ192" s="188">
        <v>266699.26286153798</v>
      </c>
      <c r="AR192" s="188">
        <v>280462.58094181394</v>
      </c>
      <c r="AS192" s="188">
        <v>299708.3067438397</v>
      </c>
      <c r="AT192" s="188">
        <v>346963.98649799975</v>
      </c>
      <c r="AV192" s="188">
        <v>366503.52893837483</v>
      </c>
      <c r="AW192" s="188">
        <v>381199.10792277922</v>
      </c>
      <c r="AX192" s="188">
        <v>402776.51945470303</v>
      </c>
      <c r="AY192" s="188">
        <v>418976.43888017401</v>
      </c>
      <c r="AZ192" s="188">
        <v>442813.49553747661</v>
      </c>
      <c r="BA192" s="188">
        <v>460678.22997982329</v>
      </c>
      <c r="BB192" s="188">
        <v>487021.66531922191</v>
      </c>
      <c r="BC192" s="188">
        <v>506729.44632056274</v>
      </c>
      <c r="BD192" s="188">
        <v>535853.83151227445</v>
      </c>
      <c r="BE192" s="188">
        <v>557602.67280246562</v>
      </c>
      <c r="BF192" s="188">
        <v>589813.6351871636</v>
      </c>
      <c r="BG192" s="188">
        <v>671047.51784432377</v>
      </c>
      <c r="BI192" s="188">
        <v>698865.98722680041</v>
      </c>
      <c r="BJ192" s="188">
        <v>724299.34838250431</v>
      </c>
      <c r="BK192" s="188">
        <v>755372.69268470979</v>
      </c>
      <c r="BL192" s="188">
        <v>783126.96823395952</v>
      </c>
      <c r="BM192" s="188">
        <v>817845.78190104559</v>
      </c>
      <c r="BN192" s="188">
        <v>848181.08556383383</v>
      </c>
      <c r="BO192" s="188">
        <v>886983.32836768648</v>
      </c>
      <c r="BP192" s="188">
        <v>920190.99520652008</v>
      </c>
      <c r="BQ192" s="188">
        <v>963567.76175228972</v>
      </c>
      <c r="BR192" s="188">
        <v>999974.1715847092</v>
      </c>
      <c r="BS192" s="188">
        <v>1048476.1650292099</v>
      </c>
      <c r="BT192" s="188">
        <v>880000</v>
      </c>
    </row>
    <row r="193" spans="2:72" x14ac:dyDescent="0.25">
      <c r="B193" s="185" t="s">
        <v>85</v>
      </c>
      <c r="C193" s="172"/>
      <c r="D193" s="186"/>
      <c r="E193" s="186"/>
      <c r="F193" s="186"/>
      <c r="G193" s="186"/>
      <c r="H193" s="187"/>
      <c r="I193" s="188">
        <v>11347.411986764706</v>
      </c>
      <c r="J193" s="188">
        <v>12680.932013411768</v>
      </c>
      <c r="K193" s="188">
        <v>14172.514725609417</v>
      </c>
      <c r="L193" s="188">
        <v>15841.051685153137</v>
      </c>
      <c r="M193" s="188">
        <v>17707.710646787986</v>
      </c>
      <c r="N193" s="188">
        <v>19796.211974137317</v>
      </c>
      <c r="O193" s="188">
        <v>22133.138882131443</v>
      </c>
      <c r="P193" s="188">
        <v>24748.285676878528</v>
      </c>
      <c r="Q193" s="188">
        <v>27675.048682064058</v>
      </c>
      <c r="R193" s="188">
        <v>30950.865123952673</v>
      </c>
      <c r="S193" s="188">
        <v>34617.705903072667</v>
      </c>
      <c r="T193" s="188">
        <v>38722.628918900409</v>
      </c>
      <c r="V193" s="188">
        <v>47214.175055667838</v>
      </c>
      <c r="W193" s="188">
        <v>52730.565530299406</v>
      </c>
      <c r="X193" s="188">
        <v>57390.863356367059</v>
      </c>
      <c r="Y193" s="188">
        <v>64107.346138378896</v>
      </c>
      <c r="Z193" s="188">
        <v>69939.505828590845</v>
      </c>
      <c r="AA193" s="188">
        <v>78137.306750240794</v>
      </c>
      <c r="AB193" s="188">
        <v>85268.594645410281</v>
      </c>
      <c r="AC193" s="188">
        <v>94002.614569677666</v>
      </c>
      <c r="AD193" s="188">
        <v>101560.97782476048</v>
      </c>
      <c r="AE193" s="188">
        <v>111949.09532213004</v>
      </c>
      <c r="AF193" s="188">
        <v>121094.71486078031</v>
      </c>
      <c r="AG193" s="188">
        <v>133464.04842753903</v>
      </c>
      <c r="AI193" s="188">
        <v>156747.34614354768</v>
      </c>
      <c r="AJ193" s="188">
        <v>167515.82805373947</v>
      </c>
      <c r="AK193" s="188">
        <v>176030.66221041011</v>
      </c>
      <c r="AL193" s="188">
        <v>188120.45861049165</v>
      </c>
      <c r="AM193" s="188">
        <v>197719.68549906896</v>
      </c>
      <c r="AN193" s="188">
        <v>211295.60392035809</v>
      </c>
      <c r="AO193" s="188">
        <v>222118.57249840122</v>
      </c>
      <c r="AP193" s="188">
        <v>237366.30075861525</v>
      </c>
      <c r="AQ193" s="188">
        <v>249570.46843268294</v>
      </c>
      <c r="AR193" s="188">
        <v>266699.26286153798</v>
      </c>
      <c r="AS193" s="188">
        <v>280462.58094181394</v>
      </c>
      <c r="AT193" s="188">
        <v>299708.3067438397</v>
      </c>
      <c r="AV193" s="188">
        <v>346963.98649799975</v>
      </c>
      <c r="AW193" s="188">
        <v>366503.52893837483</v>
      </c>
      <c r="AX193" s="188">
        <v>381199.10792277922</v>
      </c>
      <c r="AY193" s="188">
        <v>402776.51945470303</v>
      </c>
      <c r="AZ193" s="188">
        <v>418976.43888017401</v>
      </c>
      <c r="BA193" s="188">
        <v>442813.49553747661</v>
      </c>
      <c r="BB193" s="188">
        <v>460678.22997982329</v>
      </c>
      <c r="BC193" s="188">
        <v>487021.66531922191</v>
      </c>
      <c r="BD193" s="188">
        <v>506729.44632056274</v>
      </c>
      <c r="BE193" s="188">
        <v>535853.83151227445</v>
      </c>
      <c r="BF193" s="188">
        <v>557602.67280246562</v>
      </c>
      <c r="BG193" s="188">
        <v>589813.6351871636</v>
      </c>
      <c r="BI193" s="188">
        <v>671047.51784432377</v>
      </c>
      <c r="BJ193" s="188">
        <v>698865.98722680041</v>
      </c>
      <c r="BK193" s="188">
        <v>724299.34838250431</v>
      </c>
      <c r="BL193" s="188">
        <v>755372.69268470979</v>
      </c>
      <c r="BM193" s="188">
        <v>783126.96823395952</v>
      </c>
      <c r="BN193" s="188">
        <v>817845.78190104559</v>
      </c>
      <c r="BO193" s="188">
        <v>848181.08556383383</v>
      </c>
      <c r="BP193" s="188">
        <v>886983.32836768648</v>
      </c>
      <c r="BQ193" s="188">
        <v>920190.99520652008</v>
      </c>
      <c r="BR193" s="188">
        <v>963567.76175228972</v>
      </c>
      <c r="BS193" s="188">
        <v>999974.1715847092</v>
      </c>
      <c r="BT193" s="188">
        <v>1048476.1650292099</v>
      </c>
    </row>
    <row r="194" spans="2:72" x14ac:dyDescent="0.25">
      <c r="B194" s="185" t="s">
        <v>204</v>
      </c>
      <c r="C194" s="172"/>
      <c r="D194" s="186"/>
      <c r="E194" s="186"/>
      <c r="F194" s="186"/>
      <c r="G194" s="186"/>
      <c r="H194" s="187"/>
      <c r="I194" s="188">
        <v>51333.520026647064</v>
      </c>
      <c r="J194" s="188">
        <v>52825.102738844718</v>
      </c>
      <c r="K194" s="188">
        <v>54493.639698388433</v>
      </c>
      <c r="L194" s="188">
        <v>56360.298660023276</v>
      </c>
      <c r="M194" s="188">
        <v>58448.799987372615</v>
      </c>
      <c r="N194" s="188">
        <v>60785.726895366737</v>
      </c>
      <c r="O194" s="188">
        <v>63400.873690113818</v>
      </c>
      <c r="P194" s="188">
        <v>66327.636695299356</v>
      </c>
      <c r="Q194" s="188">
        <v>69603.453137187986</v>
      </c>
      <c r="R194" s="188">
        <v>73270.293916307972</v>
      </c>
      <c r="S194" s="188">
        <v>77375.216932135721</v>
      </c>
      <c r="T194" s="188">
        <v>85866.76306890315</v>
      </c>
      <c r="V194" s="188">
        <v>91383.153543534718</v>
      </c>
      <c r="W194" s="188">
        <v>90527.060894970811</v>
      </c>
      <c r="X194" s="188">
        <v>98099.636325546555</v>
      </c>
      <c r="Y194" s="188">
        <v>96359.220585182775</v>
      </c>
      <c r="Z194" s="188">
        <v>106297.43724719649</v>
      </c>
      <c r="AA194" s="188">
        <v>103490.50848035226</v>
      </c>
      <c r="AB194" s="188">
        <v>115031.45717146387</v>
      </c>
      <c r="AC194" s="188">
        <v>111048.87173543508</v>
      </c>
      <c r="AD194" s="188">
        <v>125419.57466883343</v>
      </c>
      <c r="AE194" s="188">
        <v>120194.49127408533</v>
      </c>
      <c r="AF194" s="188">
        <v>137788.90823559216</v>
      </c>
      <c r="AG194" s="188">
        <v>143477.78899009401</v>
      </c>
      <c r="AI194" s="188">
        <v>154246.2709002858</v>
      </c>
      <c r="AJ194" s="188">
        <v>151992.62314676461</v>
      </c>
      <c r="AK194" s="188">
        <v>166336.06730036734</v>
      </c>
      <c r="AL194" s="188">
        <v>161591.85003534192</v>
      </c>
      <c r="AM194" s="188">
        <v>179911.98572165644</v>
      </c>
      <c r="AN194" s="188">
        <v>172414.81861338505</v>
      </c>
      <c r="AO194" s="188">
        <v>195159.7139818705</v>
      </c>
      <c r="AP194" s="188">
        <v>184618.98628745275</v>
      </c>
      <c r="AQ194" s="188">
        <v>212288.50841072554</v>
      </c>
      <c r="AR194" s="188">
        <v>198382.30436772871</v>
      </c>
      <c r="AS194" s="188">
        <v>231534.23421275133</v>
      </c>
      <c r="AT194" s="188">
        <v>245637.9841218887</v>
      </c>
      <c r="AV194" s="188">
        <v>265177.52656226384</v>
      </c>
      <c r="AW194" s="188">
        <v>279873.10554666829</v>
      </c>
      <c r="AX194" s="188">
        <v>301450.51707859215</v>
      </c>
      <c r="AY194" s="188">
        <v>317650.43650406314</v>
      </c>
      <c r="AZ194" s="188">
        <v>341487.4931613658</v>
      </c>
      <c r="BA194" s="188">
        <v>359352.22760371247</v>
      </c>
      <c r="BB194" s="188">
        <v>385695.66294311109</v>
      </c>
      <c r="BC194" s="188">
        <v>405403.44394445198</v>
      </c>
      <c r="BD194" s="188">
        <v>434527.82913616369</v>
      </c>
      <c r="BE194" s="188">
        <v>456276.67042635486</v>
      </c>
      <c r="BF194" s="188">
        <v>488487.63281105284</v>
      </c>
      <c r="BG194" s="188">
        <v>569721.51546821313</v>
      </c>
      <c r="BI194" s="188">
        <v>597539.98485068977</v>
      </c>
      <c r="BJ194" s="188">
        <v>622973.34600639355</v>
      </c>
      <c r="BK194" s="188">
        <v>654046.69030859915</v>
      </c>
      <c r="BL194" s="188">
        <v>681800.96585784876</v>
      </c>
      <c r="BM194" s="188">
        <v>716519.77952493471</v>
      </c>
      <c r="BN194" s="188">
        <v>746855.08318772295</v>
      </c>
      <c r="BO194" s="188">
        <v>785657.32599157561</v>
      </c>
      <c r="BP194" s="188">
        <v>818864.99283040909</v>
      </c>
      <c r="BQ194" s="188">
        <v>862241.75937617884</v>
      </c>
      <c r="BR194" s="188">
        <v>898648.16920859832</v>
      </c>
      <c r="BS194" s="188">
        <v>947150.16265309916</v>
      </c>
      <c r="BT194" s="188">
        <v>778673.99762388936</v>
      </c>
    </row>
    <row r="195" spans="2:72" x14ac:dyDescent="0.25">
      <c r="C195" s="172"/>
      <c r="D195" s="186"/>
      <c r="E195" s="186"/>
      <c r="F195" s="186"/>
      <c r="G195" s="186"/>
      <c r="H195" s="187"/>
      <c r="Q195" s="99"/>
      <c r="AD195" s="99"/>
      <c r="AQ195" s="99"/>
      <c r="BD195" s="99"/>
      <c r="BQ195" s="99"/>
    </row>
    <row r="196" spans="2:72" x14ac:dyDescent="0.25">
      <c r="Q196" s="99"/>
      <c r="AD196" s="99"/>
    </row>
    <row r="197" spans="2:72" x14ac:dyDescent="0.25">
      <c r="Q197" s="99"/>
      <c r="AD197" s="99"/>
    </row>
    <row r="198" spans="2:72" x14ac:dyDescent="0.25">
      <c r="Q198" s="99"/>
      <c r="AD198" s="99"/>
    </row>
    <row r="199" spans="2:72" x14ac:dyDescent="0.25">
      <c r="Q199" s="99"/>
      <c r="AD199" s="99"/>
    </row>
    <row r="200" spans="2:72" x14ac:dyDescent="0.25">
      <c r="Q200" s="99"/>
      <c r="AD200" s="99"/>
    </row>
    <row r="201" spans="2:72" x14ac:dyDescent="0.25">
      <c r="Q201" s="99"/>
      <c r="AD201" s="99"/>
    </row>
    <row r="202" spans="2:72" x14ac:dyDescent="0.25">
      <c r="Q202" s="99"/>
      <c r="AD202" s="99"/>
    </row>
    <row r="203" spans="2:72" x14ac:dyDescent="0.25">
      <c r="Q203" s="99"/>
      <c r="AD203" s="99"/>
    </row>
    <row r="204" spans="2:72" x14ac:dyDescent="0.25">
      <c r="Q204" s="99"/>
      <c r="AD204" s="99"/>
    </row>
    <row r="205" spans="2:72" x14ac:dyDescent="0.25">
      <c r="Q205" s="99"/>
      <c r="AD205" s="99"/>
    </row>
    <row r="206" spans="2:72" x14ac:dyDescent="0.25">
      <c r="Q206" s="99"/>
      <c r="AD206" s="99"/>
    </row>
    <row r="207" spans="2:72" x14ac:dyDescent="0.25">
      <c r="Q207" s="99"/>
      <c r="AD207" s="99"/>
    </row>
    <row r="208" spans="2:72" x14ac:dyDescent="0.25">
      <c r="Q208" s="99"/>
      <c r="AD208" s="99"/>
    </row>
    <row r="209" spans="17:30" x14ac:dyDescent="0.25">
      <c r="Q209" s="99"/>
      <c r="AD209" s="99"/>
    </row>
    <row r="210" spans="17:30" x14ac:dyDescent="0.25">
      <c r="Q210" s="99"/>
      <c r="AD210" s="99"/>
    </row>
    <row r="211" spans="17:30" x14ac:dyDescent="0.25">
      <c r="Q211" s="99"/>
      <c r="AD211" s="99"/>
    </row>
    <row r="212" spans="17:30" x14ac:dyDescent="0.25">
      <c r="Q212" s="99"/>
      <c r="AD212" s="99"/>
    </row>
    <row r="213" spans="17:30" x14ac:dyDescent="0.25">
      <c r="Q213" s="99"/>
      <c r="AD213" s="99"/>
    </row>
    <row r="214" spans="17:30" x14ac:dyDescent="0.25">
      <c r="Q214" s="99"/>
      <c r="AD214" s="99"/>
    </row>
    <row r="215" spans="17:30" x14ac:dyDescent="0.25">
      <c r="Q215" s="99"/>
      <c r="AD215" s="99"/>
    </row>
    <row r="216" spans="17:30" x14ac:dyDescent="0.25">
      <c r="Q216" s="99"/>
      <c r="AD216" s="99"/>
    </row>
    <row r="217" spans="17:30" x14ac:dyDescent="0.25">
      <c r="Q217" s="99"/>
      <c r="AD217" s="99"/>
    </row>
    <row r="218" spans="17:30" x14ac:dyDescent="0.25">
      <c r="Q218" s="99"/>
      <c r="AD218" s="99"/>
    </row>
    <row r="219" spans="17:30" x14ac:dyDescent="0.25">
      <c r="Q219" s="99"/>
      <c r="AD219" s="99"/>
    </row>
    <row r="220" spans="17:30" x14ac:dyDescent="0.25">
      <c r="Q220" s="99"/>
      <c r="AD220" s="99"/>
    </row>
    <row r="221" spans="17:30" x14ac:dyDescent="0.25">
      <c r="Q221" s="99"/>
      <c r="AD221" s="99"/>
    </row>
    <row r="222" spans="17:30" x14ac:dyDescent="0.25">
      <c r="Q222" s="99"/>
      <c r="AD222" s="99"/>
    </row>
    <row r="223" spans="17:30" x14ac:dyDescent="0.25">
      <c r="Q223" s="99"/>
      <c r="AD223" s="99"/>
    </row>
    <row r="224" spans="17:30" x14ac:dyDescent="0.25">
      <c r="Q224" s="99"/>
      <c r="AD224" s="99"/>
    </row>
    <row r="225" spans="17:30" x14ac:dyDescent="0.25">
      <c r="Q225" s="99"/>
      <c r="AD225" s="99"/>
    </row>
    <row r="226" spans="17:30" x14ac:dyDescent="0.25">
      <c r="Q226" s="99"/>
      <c r="AD226" s="99"/>
    </row>
    <row r="227" spans="17:30" x14ac:dyDescent="0.25">
      <c r="Q227" s="99"/>
      <c r="AD227" s="99"/>
    </row>
    <row r="228" spans="17:30" x14ac:dyDescent="0.25">
      <c r="Q228" s="99"/>
      <c r="AD228" s="99"/>
    </row>
    <row r="229" spans="17:30" x14ac:dyDescent="0.25">
      <c r="Q229" s="99"/>
      <c r="AD229" s="99"/>
    </row>
    <row r="230" spans="17:30" x14ac:dyDescent="0.25">
      <c r="Q230" s="99"/>
      <c r="AD230" s="99"/>
    </row>
    <row r="231" spans="17:30" x14ac:dyDescent="0.25">
      <c r="Q231" s="99"/>
      <c r="AD231" s="99"/>
    </row>
    <row r="232" spans="17:30" x14ac:dyDescent="0.25">
      <c r="Q232" s="99"/>
      <c r="AD232" s="99"/>
    </row>
    <row r="233" spans="17:30" x14ac:dyDescent="0.25">
      <c r="Q233" s="99"/>
      <c r="AD233" s="99"/>
    </row>
    <row r="234" spans="17:30" x14ac:dyDescent="0.25">
      <c r="Q234" s="99"/>
      <c r="AD234" s="99"/>
    </row>
    <row r="235" spans="17:30" x14ac:dyDescent="0.25">
      <c r="Q235" s="99"/>
      <c r="AD235" s="99"/>
    </row>
    <row r="236" spans="17:30" x14ac:dyDescent="0.25">
      <c r="Q236" s="99"/>
      <c r="AD236" s="99"/>
    </row>
    <row r="237" spans="17:30" x14ac:dyDescent="0.25">
      <c r="Q237" s="99"/>
      <c r="AD237" s="99"/>
    </row>
    <row r="238" spans="17:30" x14ac:dyDescent="0.25">
      <c r="Q238" s="99"/>
      <c r="AD238" s="99"/>
    </row>
    <row r="239" spans="17:30" x14ac:dyDescent="0.25">
      <c r="Q239" s="99"/>
      <c r="AD239" s="99"/>
    </row>
    <row r="240" spans="17:30" x14ac:dyDescent="0.25">
      <c r="Q240" s="99"/>
      <c r="AD240" s="99"/>
    </row>
    <row r="241" spans="17:30" x14ac:dyDescent="0.25">
      <c r="Q241" s="99"/>
      <c r="AD241" s="99"/>
    </row>
    <row r="242" spans="17:30" x14ac:dyDescent="0.25">
      <c r="Q242" s="99"/>
      <c r="AD242" s="99"/>
    </row>
    <row r="243" spans="17:30" x14ac:dyDescent="0.25">
      <c r="Q243" s="99"/>
      <c r="AD243" s="99"/>
    </row>
    <row r="244" spans="17:30" x14ac:dyDescent="0.25">
      <c r="Q244" s="99"/>
      <c r="AD244" s="99"/>
    </row>
    <row r="245" spans="17:30" x14ac:dyDescent="0.25">
      <c r="Q245" s="99"/>
      <c r="AD245" s="99"/>
    </row>
    <row r="246" spans="17:30" x14ac:dyDescent="0.25">
      <c r="Q246" s="99"/>
      <c r="AD246" s="99"/>
    </row>
    <row r="247" spans="17:30" x14ac:dyDescent="0.25">
      <c r="Q247" s="99"/>
      <c r="AD247" s="99"/>
    </row>
    <row r="248" spans="17:30" x14ac:dyDescent="0.25">
      <c r="Q248" s="99"/>
      <c r="AD248" s="99"/>
    </row>
    <row r="249" spans="17:30" x14ac:dyDescent="0.25">
      <c r="Q249" s="99"/>
      <c r="AD249" s="99"/>
    </row>
    <row r="250" spans="17:30" x14ac:dyDescent="0.25">
      <c r="Q250" s="99"/>
      <c r="AD250" s="99"/>
    </row>
    <row r="251" spans="17:30" x14ac:dyDescent="0.25">
      <c r="Q251" s="99"/>
      <c r="AD251" s="99"/>
    </row>
    <row r="252" spans="17:30" x14ac:dyDescent="0.25">
      <c r="Q252" s="99"/>
      <c r="AD252" s="99"/>
    </row>
    <row r="253" spans="17:30" x14ac:dyDescent="0.25">
      <c r="Q253" s="99"/>
      <c r="AD253" s="99"/>
    </row>
    <row r="254" spans="17:30" x14ac:dyDescent="0.25">
      <c r="Q254" s="99"/>
      <c r="AD254" s="99"/>
    </row>
    <row r="255" spans="17:30" x14ac:dyDescent="0.25">
      <c r="Q255" s="99"/>
      <c r="AD255" s="99"/>
    </row>
    <row r="256" spans="17:30" x14ac:dyDescent="0.25">
      <c r="Q256" s="99"/>
      <c r="AD256" s="99"/>
    </row>
    <row r="257" spans="17:30" x14ac:dyDescent="0.25">
      <c r="Q257" s="99"/>
      <c r="AD257" s="99"/>
    </row>
    <row r="258" spans="17:30" x14ac:dyDescent="0.25">
      <c r="Q258" s="99"/>
      <c r="AD258" s="99"/>
    </row>
    <row r="259" spans="17:30" x14ac:dyDescent="0.25">
      <c r="Q259" s="99"/>
      <c r="AD259" s="99"/>
    </row>
    <row r="260" spans="17:30" x14ac:dyDescent="0.25">
      <c r="Q260" s="99"/>
      <c r="AD260" s="99"/>
    </row>
    <row r="261" spans="17:30" x14ac:dyDescent="0.25">
      <c r="Q261" s="99"/>
      <c r="AD261" s="99"/>
    </row>
    <row r="262" spans="17:30" x14ac:dyDescent="0.25">
      <c r="Q262" s="99"/>
      <c r="AD262" s="99"/>
    </row>
    <row r="263" spans="17:30" x14ac:dyDescent="0.25">
      <c r="Q263" s="99"/>
      <c r="AD263" s="99"/>
    </row>
    <row r="264" spans="17:30" x14ac:dyDescent="0.25">
      <c r="Q264" s="99"/>
      <c r="AD264" s="99"/>
    </row>
    <row r="265" spans="17:30" x14ac:dyDescent="0.25">
      <c r="Q265" s="99"/>
      <c r="AD265" s="99"/>
    </row>
    <row r="266" spans="17:30" x14ac:dyDescent="0.25">
      <c r="Q266" s="99"/>
      <c r="AD266" s="99"/>
    </row>
    <row r="267" spans="17:30" x14ac:dyDescent="0.25">
      <c r="Q267" s="99"/>
      <c r="AD267" s="99"/>
    </row>
    <row r="268" spans="17:30" x14ac:dyDescent="0.25">
      <c r="Q268" s="99"/>
      <c r="AD268" s="99"/>
    </row>
    <row r="269" spans="17:30" x14ac:dyDescent="0.25">
      <c r="Q269" s="99"/>
      <c r="AD269" s="99"/>
    </row>
    <row r="270" spans="17:30" x14ac:dyDescent="0.25">
      <c r="Q270" s="99"/>
      <c r="AD270" s="99"/>
    </row>
    <row r="271" spans="17:30" x14ac:dyDescent="0.25">
      <c r="Q271" s="99"/>
      <c r="AD271" s="99"/>
    </row>
    <row r="272" spans="17:30" x14ac:dyDescent="0.25">
      <c r="Q272" s="99"/>
      <c r="AD272" s="99"/>
    </row>
    <row r="273" spans="30:30" x14ac:dyDescent="0.25">
      <c r="AD273" s="99"/>
    </row>
    <row r="274" spans="30:30" x14ac:dyDescent="0.25">
      <c r="AD274" s="99"/>
    </row>
    <row r="275" spans="30:30" x14ac:dyDescent="0.25">
      <c r="AD275" s="99"/>
    </row>
    <row r="276" spans="30:30" x14ac:dyDescent="0.25">
      <c r="AD276" s="99"/>
    </row>
    <row r="277" spans="30:30" x14ac:dyDescent="0.25">
      <c r="AD277" s="99"/>
    </row>
    <row r="278" spans="30:30" x14ac:dyDescent="0.25">
      <c r="AD278" s="99"/>
    </row>
    <row r="279" spans="30:30" x14ac:dyDescent="0.25">
      <c r="AD279" s="99"/>
    </row>
    <row r="280" spans="30:30" x14ac:dyDescent="0.25">
      <c r="AD280" s="99"/>
    </row>
    <row r="281" spans="30:30" x14ac:dyDescent="0.25">
      <c r="AD281" s="99"/>
    </row>
    <row r="282" spans="30:30" x14ac:dyDescent="0.25">
      <c r="AD282" s="99"/>
    </row>
    <row r="283" spans="30:30" x14ac:dyDescent="0.25">
      <c r="AD283" s="99"/>
    </row>
    <row r="284" spans="30:30" x14ac:dyDescent="0.25">
      <c r="AD284" s="99"/>
    </row>
    <row r="285" spans="30:30" x14ac:dyDescent="0.25">
      <c r="AD285" s="99"/>
    </row>
    <row r="286" spans="30:30" x14ac:dyDescent="0.25">
      <c r="AD286" s="99"/>
    </row>
    <row r="287" spans="30:30" x14ac:dyDescent="0.25">
      <c r="AD287" s="99"/>
    </row>
    <row r="288" spans="30:30" x14ac:dyDescent="0.25">
      <c r="AD288" s="99"/>
    </row>
    <row r="289" spans="30:30" x14ac:dyDescent="0.25">
      <c r="AD289" s="99"/>
    </row>
    <row r="290" spans="30:30" x14ac:dyDescent="0.25">
      <c r="AD290" s="99"/>
    </row>
    <row r="291" spans="30:30" x14ac:dyDescent="0.25">
      <c r="AD291" s="99"/>
    </row>
    <row r="292" spans="30:30" x14ac:dyDescent="0.25">
      <c r="AD292" s="99"/>
    </row>
    <row r="293" spans="30:30" x14ac:dyDescent="0.25">
      <c r="AD293" s="99"/>
    </row>
    <row r="294" spans="30:30" x14ac:dyDescent="0.25">
      <c r="AD294" s="99"/>
    </row>
    <row r="295" spans="30:30" x14ac:dyDescent="0.25">
      <c r="AD295" s="99"/>
    </row>
    <row r="296" spans="30:30" x14ac:dyDescent="0.25">
      <c r="AD296" s="99"/>
    </row>
    <row r="297" spans="30:30" x14ac:dyDescent="0.25">
      <c r="AD297" s="99"/>
    </row>
    <row r="298" spans="30:30" x14ac:dyDescent="0.25">
      <c r="AD298" s="99"/>
    </row>
    <row r="299" spans="30:30" x14ac:dyDescent="0.25">
      <c r="AD299" s="99"/>
    </row>
    <row r="300" spans="30:30" x14ac:dyDescent="0.25">
      <c r="AD300" s="99"/>
    </row>
    <row r="301" spans="30:30" x14ac:dyDescent="0.25">
      <c r="AD301" s="99"/>
    </row>
    <row r="302" spans="30:30" x14ac:dyDescent="0.25">
      <c r="AD302" s="99"/>
    </row>
    <row r="303" spans="30:30" x14ac:dyDescent="0.25">
      <c r="AD303" s="99"/>
    </row>
    <row r="304" spans="30:30" x14ac:dyDescent="0.25">
      <c r="AD304" s="99"/>
    </row>
    <row r="305" spans="30:30" x14ac:dyDescent="0.25">
      <c r="AD305" s="99"/>
    </row>
    <row r="306" spans="30:30" x14ac:dyDescent="0.25">
      <c r="AD306" s="99"/>
    </row>
    <row r="307" spans="30:30" x14ac:dyDescent="0.25">
      <c r="AD307" s="99"/>
    </row>
    <row r="308" spans="30:30" x14ac:dyDescent="0.25">
      <c r="AD308" s="99"/>
    </row>
    <row r="309" spans="30:30" x14ac:dyDescent="0.25">
      <c r="AD309" s="99"/>
    </row>
    <row r="310" spans="30:30" x14ac:dyDescent="0.25">
      <c r="AD310" s="99"/>
    </row>
    <row r="311" spans="30:30" x14ac:dyDescent="0.25">
      <c r="AD311" s="99"/>
    </row>
    <row r="312" spans="30:30" x14ac:dyDescent="0.25">
      <c r="AD312" s="99"/>
    </row>
    <row r="313" spans="30:30" x14ac:dyDescent="0.25">
      <c r="AD313" s="99"/>
    </row>
    <row r="314" spans="30:30" x14ac:dyDescent="0.25">
      <c r="AD314" s="99"/>
    </row>
    <row r="315" spans="30:30" x14ac:dyDescent="0.25">
      <c r="AD315" s="99"/>
    </row>
    <row r="316" spans="30:30" x14ac:dyDescent="0.25">
      <c r="AD316" s="99"/>
    </row>
    <row r="317" spans="30:30" x14ac:dyDescent="0.25">
      <c r="AD317" s="99"/>
    </row>
    <row r="318" spans="30:30" x14ac:dyDescent="0.25">
      <c r="AD318" s="99"/>
    </row>
    <row r="319" spans="30:30" x14ac:dyDescent="0.25">
      <c r="AD319" s="99"/>
    </row>
    <row r="320" spans="30:30" x14ac:dyDescent="0.25">
      <c r="AD320" s="99"/>
    </row>
    <row r="321" spans="30:30" x14ac:dyDescent="0.25">
      <c r="AD321" s="99"/>
    </row>
    <row r="322" spans="30:30" x14ac:dyDescent="0.25">
      <c r="AD322" s="99"/>
    </row>
    <row r="323" spans="30:30" x14ac:dyDescent="0.25">
      <c r="AD323" s="99"/>
    </row>
    <row r="324" spans="30:30" x14ac:dyDescent="0.25">
      <c r="AD324" s="99"/>
    </row>
    <row r="325" spans="30:30" x14ac:dyDescent="0.25">
      <c r="AD325" s="99"/>
    </row>
    <row r="326" spans="30:30" x14ac:dyDescent="0.25">
      <c r="AD326" s="99"/>
    </row>
    <row r="327" spans="30:30" x14ac:dyDescent="0.25">
      <c r="AD327" s="99"/>
    </row>
    <row r="328" spans="30:30" x14ac:dyDescent="0.25">
      <c r="AD328" s="99"/>
    </row>
    <row r="329" spans="30:30" x14ac:dyDescent="0.25">
      <c r="AD329" s="99"/>
    </row>
    <row r="330" spans="30:30" x14ac:dyDescent="0.25">
      <c r="AD330" s="99"/>
    </row>
    <row r="331" spans="30:30" x14ac:dyDescent="0.25">
      <c r="AD331" s="99"/>
    </row>
    <row r="332" spans="30:30" x14ac:dyDescent="0.25">
      <c r="AD332" s="99"/>
    </row>
    <row r="333" spans="30:30" x14ac:dyDescent="0.25">
      <c r="AD333" s="99"/>
    </row>
    <row r="334" spans="30:30" x14ac:dyDescent="0.25">
      <c r="AD334" s="99"/>
    </row>
    <row r="335" spans="30:30" x14ac:dyDescent="0.25">
      <c r="AD335" s="99"/>
    </row>
    <row r="336" spans="30:30" x14ac:dyDescent="0.25">
      <c r="AD336" s="99"/>
    </row>
    <row r="337" spans="30:30" x14ac:dyDescent="0.25">
      <c r="AD337" s="99"/>
    </row>
    <row r="338" spans="30:30" x14ac:dyDescent="0.25">
      <c r="AD338" s="99"/>
    </row>
    <row r="339" spans="30:30" x14ac:dyDescent="0.25">
      <c r="AD339" s="99"/>
    </row>
    <row r="340" spans="30:30" x14ac:dyDescent="0.25">
      <c r="AD340" s="99"/>
    </row>
    <row r="341" spans="30:30" x14ac:dyDescent="0.25">
      <c r="AD341" s="99"/>
    </row>
    <row r="342" spans="30:30" x14ac:dyDescent="0.25">
      <c r="AD342" s="99"/>
    </row>
    <row r="343" spans="30:30" x14ac:dyDescent="0.25">
      <c r="AD343" s="99"/>
    </row>
    <row r="344" spans="30:30" x14ac:dyDescent="0.25">
      <c r="AD344" s="99"/>
    </row>
    <row r="345" spans="30:30" x14ac:dyDescent="0.25">
      <c r="AD345" s="99"/>
    </row>
    <row r="346" spans="30:30" x14ac:dyDescent="0.25">
      <c r="AD346" s="99"/>
    </row>
    <row r="347" spans="30:30" x14ac:dyDescent="0.25">
      <c r="AD347" s="99"/>
    </row>
    <row r="348" spans="30:30" x14ac:dyDescent="0.25">
      <c r="AD348" s="99"/>
    </row>
    <row r="349" spans="30:30" x14ac:dyDescent="0.25">
      <c r="AD349" s="99"/>
    </row>
    <row r="350" spans="30:30" x14ac:dyDescent="0.25">
      <c r="AD350" s="99"/>
    </row>
    <row r="351" spans="30:30" x14ac:dyDescent="0.25">
      <c r="AD351" s="99"/>
    </row>
    <row r="352" spans="30:30" x14ac:dyDescent="0.25">
      <c r="AD352" s="99"/>
    </row>
    <row r="353" spans="30:30" x14ac:dyDescent="0.25">
      <c r="AD353" s="99"/>
    </row>
    <row r="354" spans="30:30" x14ac:dyDescent="0.25">
      <c r="AD354" s="99"/>
    </row>
    <row r="355" spans="30:30" x14ac:dyDescent="0.25">
      <c r="AD355" s="99"/>
    </row>
    <row r="356" spans="30:30" x14ac:dyDescent="0.25">
      <c r="AD356" s="99"/>
    </row>
    <row r="357" spans="30:30" x14ac:dyDescent="0.25">
      <c r="AD357" s="99"/>
    </row>
    <row r="358" spans="30:30" x14ac:dyDescent="0.25">
      <c r="AD358" s="99"/>
    </row>
    <row r="359" spans="30:30" x14ac:dyDescent="0.25">
      <c r="AD359" s="99"/>
    </row>
    <row r="360" spans="30:30" x14ac:dyDescent="0.25">
      <c r="AD360" s="99"/>
    </row>
    <row r="361" spans="30:30" x14ac:dyDescent="0.25">
      <c r="AD361" s="99"/>
    </row>
    <row r="362" spans="30:30" x14ac:dyDescent="0.25">
      <c r="AD362" s="99"/>
    </row>
    <row r="363" spans="30:30" x14ac:dyDescent="0.25">
      <c r="AD363" s="99"/>
    </row>
    <row r="364" spans="30:30" x14ac:dyDescent="0.25">
      <c r="AD364" s="99"/>
    </row>
    <row r="365" spans="30:30" x14ac:dyDescent="0.25">
      <c r="AD365" s="99"/>
    </row>
    <row r="366" spans="30:30" x14ac:dyDescent="0.25">
      <c r="AD366" s="99"/>
    </row>
    <row r="367" spans="30:30" x14ac:dyDescent="0.25">
      <c r="AD367" s="99"/>
    </row>
    <row r="368" spans="30:30" x14ac:dyDescent="0.25">
      <c r="AD368" s="99"/>
    </row>
    <row r="369" spans="30:30" x14ac:dyDescent="0.25">
      <c r="AD369" s="99"/>
    </row>
    <row r="370" spans="30:30" x14ac:dyDescent="0.25">
      <c r="AD370" s="99"/>
    </row>
    <row r="371" spans="30:30" x14ac:dyDescent="0.25">
      <c r="AD371" s="99"/>
    </row>
    <row r="372" spans="30:30" x14ac:dyDescent="0.25">
      <c r="AD372" s="99"/>
    </row>
    <row r="373" spans="30:30" x14ac:dyDescent="0.25">
      <c r="AD373" s="99"/>
    </row>
    <row r="374" spans="30:30" x14ac:dyDescent="0.25">
      <c r="AD374" s="99"/>
    </row>
    <row r="375" spans="30:30" x14ac:dyDescent="0.25">
      <c r="AD375" s="99"/>
    </row>
    <row r="376" spans="30:30" x14ac:dyDescent="0.25">
      <c r="AD376" s="99"/>
    </row>
    <row r="377" spans="30:30" x14ac:dyDescent="0.25">
      <c r="AD377" s="99"/>
    </row>
    <row r="378" spans="30:30" x14ac:dyDescent="0.25">
      <c r="AD378" s="99"/>
    </row>
    <row r="379" spans="30:30" x14ac:dyDescent="0.25">
      <c r="AD379" s="99"/>
    </row>
    <row r="380" spans="30:30" x14ac:dyDescent="0.25">
      <c r="AD380" s="99"/>
    </row>
    <row r="381" spans="30:30" x14ac:dyDescent="0.25">
      <c r="AD381" s="99"/>
    </row>
    <row r="382" spans="30:30" x14ac:dyDescent="0.25">
      <c r="AD382" s="99"/>
    </row>
    <row r="383" spans="30:30" x14ac:dyDescent="0.25">
      <c r="AD383" s="99"/>
    </row>
    <row r="384" spans="30:30" x14ac:dyDescent="0.25">
      <c r="AD384" s="99"/>
    </row>
    <row r="385" spans="30:30" x14ac:dyDescent="0.25">
      <c r="AD385" s="99"/>
    </row>
    <row r="386" spans="30:30" x14ac:dyDescent="0.25">
      <c r="AD386" s="99"/>
    </row>
    <row r="387" spans="30:30" x14ac:dyDescent="0.25">
      <c r="AD387" s="99"/>
    </row>
    <row r="388" spans="30:30" x14ac:dyDescent="0.25">
      <c r="AD388" s="99"/>
    </row>
    <row r="389" spans="30:30" x14ac:dyDescent="0.25">
      <c r="AD389" s="99"/>
    </row>
    <row r="390" spans="30:30" x14ac:dyDescent="0.25">
      <c r="AD390" s="99"/>
    </row>
    <row r="391" spans="30:30" x14ac:dyDescent="0.25">
      <c r="AD391" s="99"/>
    </row>
    <row r="392" spans="30:30" x14ac:dyDescent="0.25">
      <c r="AD392" s="99"/>
    </row>
    <row r="393" spans="30:30" x14ac:dyDescent="0.25">
      <c r="AD393" s="99"/>
    </row>
    <row r="394" spans="30:30" x14ac:dyDescent="0.25">
      <c r="AD394" s="99"/>
    </row>
    <row r="395" spans="30:30" x14ac:dyDescent="0.25">
      <c r="AD395" s="99"/>
    </row>
    <row r="396" spans="30:30" x14ac:dyDescent="0.25">
      <c r="AD396" s="99"/>
    </row>
    <row r="397" spans="30:30" x14ac:dyDescent="0.25">
      <c r="AD397" s="99"/>
    </row>
    <row r="398" spans="30:30" x14ac:dyDescent="0.25">
      <c r="AD398" s="99"/>
    </row>
    <row r="399" spans="30:30" x14ac:dyDescent="0.25">
      <c r="AD399" s="99"/>
    </row>
    <row r="400" spans="30:30" x14ac:dyDescent="0.25">
      <c r="AD400" s="99"/>
    </row>
    <row r="401" spans="30:30" x14ac:dyDescent="0.25">
      <c r="AD401" s="99"/>
    </row>
    <row r="402" spans="30:30" x14ac:dyDescent="0.25">
      <c r="AD402" s="99"/>
    </row>
    <row r="403" spans="30:30" x14ac:dyDescent="0.25">
      <c r="AD403" s="99"/>
    </row>
    <row r="404" spans="30:30" x14ac:dyDescent="0.25">
      <c r="AD404" s="99"/>
    </row>
    <row r="405" spans="30:30" x14ac:dyDescent="0.25">
      <c r="AD405" s="99"/>
    </row>
    <row r="406" spans="30:30" x14ac:dyDescent="0.25">
      <c r="AD406" s="99"/>
    </row>
    <row r="407" spans="30:30" x14ac:dyDescent="0.25">
      <c r="AD407" s="99"/>
    </row>
    <row r="408" spans="30:30" x14ac:dyDescent="0.25">
      <c r="AD408" s="99"/>
    </row>
    <row r="409" spans="30:30" x14ac:dyDescent="0.25">
      <c r="AD409" s="99"/>
    </row>
    <row r="410" spans="30:30" x14ac:dyDescent="0.25">
      <c r="AD410" s="99"/>
    </row>
    <row r="411" spans="30:30" x14ac:dyDescent="0.25">
      <c r="AD411" s="99"/>
    </row>
    <row r="412" spans="30:30" x14ac:dyDescent="0.25">
      <c r="AD412" s="99"/>
    </row>
    <row r="413" spans="30:30" x14ac:dyDescent="0.25">
      <c r="AD413" s="99"/>
    </row>
    <row r="414" spans="30:30" x14ac:dyDescent="0.25">
      <c r="AD414" s="99"/>
    </row>
    <row r="415" spans="30:30" x14ac:dyDescent="0.25">
      <c r="AD415" s="99"/>
    </row>
    <row r="416" spans="30:30" x14ac:dyDescent="0.25">
      <c r="AD416" s="99"/>
    </row>
    <row r="417" spans="30:30" x14ac:dyDescent="0.25">
      <c r="AD417" s="99"/>
    </row>
    <row r="418" spans="30:30" x14ac:dyDescent="0.25">
      <c r="AD418" s="99"/>
    </row>
    <row r="419" spans="30:30" x14ac:dyDescent="0.25">
      <c r="AD419" s="99"/>
    </row>
    <row r="420" spans="30:30" x14ac:dyDescent="0.25">
      <c r="AD420" s="99"/>
    </row>
    <row r="421" spans="30:30" x14ac:dyDescent="0.25">
      <c r="AD421" s="99"/>
    </row>
    <row r="422" spans="30:30" x14ac:dyDescent="0.25">
      <c r="AD422" s="99"/>
    </row>
    <row r="423" spans="30:30" x14ac:dyDescent="0.25">
      <c r="AD423" s="99"/>
    </row>
    <row r="424" spans="30:30" x14ac:dyDescent="0.25">
      <c r="AD424" s="99"/>
    </row>
    <row r="425" spans="30:30" x14ac:dyDescent="0.25">
      <c r="AD425" s="99"/>
    </row>
    <row r="426" spans="30:30" x14ac:dyDescent="0.25">
      <c r="AD426" s="99"/>
    </row>
    <row r="427" spans="30:30" x14ac:dyDescent="0.25">
      <c r="AD427" s="99"/>
    </row>
    <row r="428" spans="30:30" x14ac:dyDescent="0.25">
      <c r="AD428" s="99"/>
    </row>
    <row r="429" spans="30:30" x14ac:dyDescent="0.25">
      <c r="AD429" s="99"/>
    </row>
    <row r="430" spans="30:30" x14ac:dyDescent="0.25">
      <c r="AD430" s="99"/>
    </row>
    <row r="431" spans="30:30" x14ac:dyDescent="0.25">
      <c r="AD431" s="99"/>
    </row>
    <row r="432" spans="30:30" x14ac:dyDescent="0.25">
      <c r="AD432" s="99"/>
    </row>
    <row r="433" spans="30:30" x14ac:dyDescent="0.25">
      <c r="AD433" s="99"/>
    </row>
    <row r="434" spans="30:30" x14ac:dyDescent="0.25">
      <c r="AD434" s="99"/>
    </row>
    <row r="435" spans="30:30" x14ac:dyDescent="0.25">
      <c r="AD435" s="99"/>
    </row>
    <row r="436" spans="30:30" x14ac:dyDescent="0.25">
      <c r="AD436" s="99"/>
    </row>
    <row r="437" spans="30:30" x14ac:dyDescent="0.25">
      <c r="AD437" s="99"/>
    </row>
    <row r="438" spans="30:30" x14ac:dyDescent="0.25">
      <c r="AD438" s="99"/>
    </row>
    <row r="439" spans="30:30" x14ac:dyDescent="0.25">
      <c r="AD439" s="99"/>
    </row>
    <row r="440" spans="30:30" x14ac:dyDescent="0.25">
      <c r="AD440" s="99"/>
    </row>
    <row r="441" spans="30:30" x14ac:dyDescent="0.25">
      <c r="AD441" s="99"/>
    </row>
    <row r="442" spans="30:30" x14ac:dyDescent="0.25">
      <c r="AD442" s="99"/>
    </row>
    <row r="443" spans="30:30" x14ac:dyDescent="0.25">
      <c r="AD443" s="99"/>
    </row>
    <row r="444" spans="30:30" x14ac:dyDescent="0.25">
      <c r="AD444" s="99"/>
    </row>
    <row r="445" spans="30:30" x14ac:dyDescent="0.25">
      <c r="AD445" s="99"/>
    </row>
    <row r="446" spans="30:30" x14ac:dyDescent="0.25">
      <c r="AD446" s="99"/>
    </row>
    <row r="447" spans="30:30" x14ac:dyDescent="0.25">
      <c r="AD447" s="99"/>
    </row>
    <row r="448" spans="30:30" x14ac:dyDescent="0.25">
      <c r="AD448" s="99"/>
    </row>
    <row r="449" spans="30:30" x14ac:dyDescent="0.25">
      <c r="AD449" s="99"/>
    </row>
    <row r="450" spans="30:30" x14ac:dyDescent="0.25">
      <c r="AD450" s="99"/>
    </row>
    <row r="451" spans="30:30" x14ac:dyDescent="0.25">
      <c r="AD451" s="99"/>
    </row>
    <row r="452" spans="30:30" x14ac:dyDescent="0.25">
      <c r="AD452" s="99"/>
    </row>
    <row r="453" spans="30:30" x14ac:dyDescent="0.25">
      <c r="AD453" s="99"/>
    </row>
    <row r="454" spans="30:30" x14ac:dyDescent="0.25">
      <c r="AD454" s="99"/>
    </row>
    <row r="455" spans="30:30" x14ac:dyDescent="0.25">
      <c r="AD455" s="99"/>
    </row>
    <row r="456" spans="30:30" x14ac:dyDescent="0.25">
      <c r="AD456" s="99"/>
    </row>
    <row r="457" spans="30:30" x14ac:dyDescent="0.25">
      <c r="AD457" s="99"/>
    </row>
    <row r="458" spans="30:30" x14ac:dyDescent="0.25">
      <c r="AD458" s="99"/>
    </row>
    <row r="459" spans="30:30" x14ac:dyDescent="0.25">
      <c r="AD459" s="99"/>
    </row>
    <row r="460" spans="30:30" x14ac:dyDescent="0.25">
      <c r="AD460" s="99"/>
    </row>
    <row r="461" spans="30:30" x14ac:dyDescent="0.25">
      <c r="AD461" s="99"/>
    </row>
    <row r="462" spans="30:30" x14ac:dyDescent="0.25">
      <c r="AD462" s="99"/>
    </row>
    <row r="463" spans="30:30" x14ac:dyDescent="0.25">
      <c r="AD463" s="99"/>
    </row>
    <row r="464" spans="30:30" x14ac:dyDescent="0.25">
      <c r="AD464" s="99"/>
    </row>
    <row r="465" spans="30:30" x14ac:dyDescent="0.25">
      <c r="AD465" s="99"/>
    </row>
    <row r="466" spans="30:30" x14ac:dyDescent="0.25">
      <c r="AD466" s="99"/>
    </row>
    <row r="467" spans="30:30" x14ac:dyDescent="0.25">
      <c r="AD467" s="99"/>
    </row>
    <row r="468" spans="30:30" x14ac:dyDescent="0.25">
      <c r="AD468" s="99"/>
    </row>
    <row r="469" spans="30:30" x14ac:dyDescent="0.25">
      <c r="AD469" s="99"/>
    </row>
    <row r="470" spans="30:30" x14ac:dyDescent="0.25">
      <c r="AD470" s="99"/>
    </row>
    <row r="471" spans="30:30" x14ac:dyDescent="0.25">
      <c r="AD471" s="99"/>
    </row>
    <row r="472" spans="30:30" x14ac:dyDescent="0.25">
      <c r="AD472" s="99"/>
    </row>
    <row r="473" spans="30:30" x14ac:dyDescent="0.25">
      <c r="AD473" s="99"/>
    </row>
    <row r="474" spans="30:30" x14ac:dyDescent="0.25">
      <c r="AD474" s="99"/>
    </row>
    <row r="475" spans="30:30" x14ac:dyDescent="0.25">
      <c r="AD475" s="99"/>
    </row>
    <row r="476" spans="30:30" x14ac:dyDescent="0.25">
      <c r="AD476" s="99"/>
    </row>
    <row r="477" spans="30:30" x14ac:dyDescent="0.25">
      <c r="AD477" s="99"/>
    </row>
    <row r="478" spans="30:30" x14ac:dyDescent="0.25">
      <c r="AD478" s="99"/>
    </row>
    <row r="479" spans="30:30" x14ac:dyDescent="0.25">
      <c r="AD479" s="99"/>
    </row>
    <row r="480" spans="30:30" x14ac:dyDescent="0.25">
      <c r="AD480" s="99"/>
    </row>
    <row r="481" spans="30:30" x14ac:dyDescent="0.25">
      <c r="AD481" s="99"/>
    </row>
    <row r="482" spans="30:30" x14ac:dyDescent="0.25">
      <c r="AD482" s="99"/>
    </row>
    <row r="483" spans="30:30" x14ac:dyDescent="0.25">
      <c r="AD483" s="99"/>
    </row>
    <row r="484" spans="30:30" x14ac:dyDescent="0.25">
      <c r="AD484" s="99"/>
    </row>
    <row r="485" spans="30:30" x14ac:dyDescent="0.25">
      <c r="AD485" s="99"/>
    </row>
    <row r="486" spans="30:30" x14ac:dyDescent="0.25">
      <c r="AD486" s="99"/>
    </row>
    <row r="487" spans="30:30" x14ac:dyDescent="0.25">
      <c r="AD487" s="99"/>
    </row>
    <row r="488" spans="30:30" x14ac:dyDescent="0.25">
      <c r="AD488" s="99"/>
    </row>
    <row r="489" spans="30:30" x14ac:dyDescent="0.25">
      <c r="AD489" s="99"/>
    </row>
    <row r="490" spans="30:30" x14ac:dyDescent="0.25">
      <c r="AD490" s="99"/>
    </row>
    <row r="491" spans="30:30" x14ac:dyDescent="0.25">
      <c r="AD491" s="99"/>
    </row>
    <row r="492" spans="30:30" x14ac:dyDescent="0.25">
      <c r="AD492" s="99"/>
    </row>
    <row r="493" spans="30:30" x14ac:dyDescent="0.25">
      <c r="AD493" s="99"/>
    </row>
    <row r="494" spans="30:30" x14ac:dyDescent="0.25">
      <c r="AD494" s="99"/>
    </row>
    <row r="495" spans="30:30" x14ac:dyDescent="0.25">
      <c r="AD495" s="99"/>
    </row>
    <row r="496" spans="30:30" x14ac:dyDescent="0.25">
      <c r="AD496" s="99"/>
    </row>
    <row r="497" spans="30:30" x14ac:dyDescent="0.25">
      <c r="AD497" s="99"/>
    </row>
    <row r="498" spans="30:30" x14ac:dyDescent="0.25">
      <c r="AD498" s="99"/>
    </row>
    <row r="499" spans="30:30" x14ac:dyDescent="0.25">
      <c r="AD499" s="99"/>
    </row>
    <row r="500" spans="30:30" x14ac:dyDescent="0.25">
      <c r="AD500" s="99"/>
    </row>
    <row r="501" spans="30:30" x14ac:dyDescent="0.25">
      <c r="AD501" s="99"/>
    </row>
    <row r="502" spans="30:30" x14ac:dyDescent="0.25">
      <c r="AD502" s="99"/>
    </row>
    <row r="503" spans="30:30" x14ac:dyDescent="0.25">
      <c r="AD503" s="99"/>
    </row>
    <row r="504" spans="30:30" x14ac:dyDescent="0.25">
      <c r="AD504" s="99"/>
    </row>
    <row r="505" spans="30:30" x14ac:dyDescent="0.25">
      <c r="AD505" s="99"/>
    </row>
    <row r="506" spans="30:30" x14ac:dyDescent="0.25">
      <c r="AD506" s="99"/>
    </row>
    <row r="507" spans="30:30" x14ac:dyDescent="0.25">
      <c r="AD507" s="99"/>
    </row>
    <row r="508" spans="30:30" x14ac:dyDescent="0.25">
      <c r="AD508" s="99"/>
    </row>
    <row r="509" spans="30:30" x14ac:dyDescent="0.25">
      <c r="AD509" s="99"/>
    </row>
    <row r="510" spans="30:30" x14ac:dyDescent="0.25">
      <c r="AD510" s="99"/>
    </row>
    <row r="511" spans="30:30" x14ac:dyDescent="0.25">
      <c r="AD511" s="99"/>
    </row>
    <row r="512" spans="30:30" x14ac:dyDescent="0.25">
      <c r="AD512" s="99"/>
    </row>
    <row r="513" spans="30:30" x14ac:dyDescent="0.25">
      <c r="AD513" s="99"/>
    </row>
    <row r="514" spans="30:30" x14ac:dyDescent="0.25">
      <c r="AD514" s="99"/>
    </row>
    <row r="515" spans="30:30" x14ac:dyDescent="0.25">
      <c r="AD515" s="99"/>
    </row>
    <row r="516" spans="30:30" x14ac:dyDescent="0.25">
      <c r="AD516" s="99"/>
    </row>
    <row r="517" spans="30:30" x14ac:dyDescent="0.25">
      <c r="AD517" s="99"/>
    </row>
    <row r="518" spans="30:30" x14ac:dyDescent="0.25">
      <c r="AD518" s="99"/>
    </row>
    <row r="519" spans="30:30" x14ac:dyDescent="0.25">
      <c r="AD519" s="99"/>
    </row>
    <row r="520" spans="30:30" x14ac:dyDescent="0.25">
      <c r="AD520" s="99"/>
    </row>
    <row r="521" spans="30:30" x14ac:dyDescent="0.25">
      <c r="AD521" s="99"/>
    </row>
    <row r="522" spans="30:30" x14ac:dyDescent="0.25">
      <c r="AD522" s="99"/>
    </row>
    <row r="523" spans="30:30" x14ac:dyDescent="0.25">
      <c r="AD523" s="99"/>
    </row>
    <row r="524" spans="30:30" x14ac:dyDescent="0.25">
      <c r="AD524" s="99"/>
    </row>
    <row r="525" spans="30:30" x14ac:dyDescent="0.25">
      <c r="AD525" s="99"/>
    </row>
    <row r="526" spans="30:30" x14ac:dyDescent="0.25">
      <c r="AD526" s="99"/>
    </row>
    <row r="527" spans="30:30" x14ac:dyDescent="0.25">
      <c r="AD527" s="99"/>
    </row>
    <row r="528" spans="30:30" x14ac:dyDescent="0.25">
      <c r="AD528" s="99"/>
    </row>
    <row r="529" spans="30:30" x14ac:dyDescent="0.25">
      <c r="AD529" s="99"/>
    </row>
    <row r="530" spans="30:30" x14ac:dyDescent="0.25">
      <c r="AD530" s="99"/>
    </row>
    <row r="531" spans="30:30" x14ac:dyDescent="0.25">
      <c r="AD531" s="99"/>
    </row>
    <row r="532" spans="30:30" x14ac:dyDescent="0.25">
      <c r="AD532" s="99"/>
    </row>
    <row r="533" spans="30:30" x14ac:dyDescent="0.25">
      <c r="AD533" s="99"/>
    </row>
    <row r="534" spans="30:30" x14ac:dyDescent="0.25">
      <c r="AD534" s="99"/>
    </row>
    <row r="535" spans="30:30" x14ac:dyDescent="0.25">
      <c r="AD535" s="99"/>
    </row>
    <row r="536" spans="30:30" x14ac:dyDescent="0.25">
      <c r="AD536" s="99"/>
    </row>
    <row r="537" spans="30:30" x14ac:dyDescent="0.25">
      <c r="AD537" s="99"/>
    </row>
    <row r="538" spans="30:30" x14ac:dyDescent="0.25">
      <c r="AD538" s="99"/>
    </row>
    <row r="539" spans="30:30" x14ac:dyDescent="0.25">
      <c r="AD539" s="99"/>
    </row>
    <row r="540" spans="30:30" x14ac:dyDescent="0.25">
      <c r="AD540" s="99"/>
    </row>
    <row r="541" spans="30:30" x14ac:dyDescent="0.25">
      <c r="AD541" s="99"/>
    </row>
    <row r="542" spans="30:30" x14ac:dyDescent="0.25">
      <c r="AD542" s="99"/>
    </row>
    <row r="543" spans="30:30" x14ac:dyDescent="0.25">
      <c r="AD543" s="99"/>
    </row>
    <row r="544" spans="30:30" x14ac:dyDescent="0.25">
      <c r="AD544" s="99"/>
    </row>
    <row r="545" spans="30:30" x14ac:dyDescent="0.25">
      <c r="AD545" s="99"/>
    </row>
    <row r="546" spans="30:30" x14ac:dyDescent="0.25">
      <c r="AD546" s="99"/>
    </row>
    <row r="547" spans="30:30" x14ac:dyDescent="0.25">
      <c r="AD547" s="99"/>
    </row>
    <row r="548" spans="30:30" x14ac:dyDescent="0.25">
      <c r="AD548" s="99"/>
    </row>
    <row r="549" spans="30:30" x14ac:dyDescent="0.25">
      <c r="AD549" s="99"/>
    </row>
    <row r="550" spans="30:30" x14ac:dyDescent="0.25">
      <c r="AD550" s="99"/>
    </row>
    <row r="551" spans="30:30" x14ac:dyDescent="0.25">
      <c r="AD551" s="99"/>
    </row>
    <row r="552" spans="30:30" x14ac:dyDescent="0.25">
      <c r="AD552" s="99"/>
    </row>
    <row r="553" spans="30:30" x14ac:dyDescent="0.25">
      <c r="AD553" s="99"/>
    </row>
    <row r="554" spans="30:30" x14ac:dyDescent="0.25">
      <c r="AD554" s="99"/>
    </row>
    <row r="555" spans="30:30" x14ac:dyDescent="0.25">
      <c r="AD555" s="99"/>
    </row>
    <row r="556" spans="30:30" x14ac:dyDescent="0.25">
      <c r="AD556" s="99"/>
    </row>
    <row r="557" spans="30:30" x14ac:dyDescent="0.25">
      <c r="AD557" s="99"/>
    </row>
    <row r="558" spans="30:30" x14ac:dyDescent="0.25">
      <c r="AD558" s="99"/>
    </row>
    <row r="559" spans="30:30" x14ac:dyDescent="0.25">
      <c r="AD559" s="99"/>
    </row>
    <row r="560" spans="30:30" x14ac:dyDescent="0.25">
      <c r="AD560" s="99"/>
    </row>
    <row r="561" spans="30:30" x14ac:dyDescent="0.25">
      <c r="AD561" s="99"/>
    </row>
    <row r="562" spans="30:30" x14ac:dyDescent="0.25">
      <c r="AD562" s="99"/>
    </row>
    <row r="563" spans="30:30" x14ac:dyDescent="0.25">
      <c r="AD563" s="99"/>
    </row>
    <row r="564" spans="30:30" x14ac:dyDescent="0.25">
      <c r="AD564" s="99"/>
    </row>
    <row r="565" spans="30:30" x14ac:dyDescent="0.25">
      <c r="AD565" s="99"/>
    </row>
    <row r="566" spans="30:30" x14ac:dyDescent="0.25">
      <c r="AD566" s="99"/>
    </row>
    <row r="567" spans="30:30" x14ac:dyDescent="0.25">
      <c r="AD567" s="99"/>
    </row>
    <row r="568" spans="30:30" x14ac:dyDescent="0.25">
      <c r="AD568" s="99"/>
    </row>
    <row r="569" spans="30:30" x14ac:dyDescent="0.25">
      <c r="AD569" s="99"/>
    </row>
    <row r="570" spans="30:30" x14ac:dyDescent="0.25">
      <c r="AD570" s="99"/>
    </row>
    <row r="571" spans="30:30" x14ac:dyDescent="0.25">
      <c r="AD571" s="99"/>
    </row>
    <row r="572" spans="30:30" x14ac:dyDescent="0.25">
      <c r="AD572" s="99"/>
    </row>
    <row r="573" spans="30:30" x14ac:dyDescent="0.25">
      <c r="AD573" s="99"/>
    </row>
    <row r="574" spans="30:30" x14ac:dyDescent="0.25">
      <c r="AD574" s="99"/>
    </row>
    <row r="575" spans="30:30" x14ac:dyDescent="0.25">
      <c r="AD575" s="99"/>
    </row>
    <row r="576" spans="30:30" x14ac:dyDescent="0.25">
      <c r="AD576" s="99"/>
    </row>
    <row r="577" spans="30:30" x14ac:dyDescent="0.25">
      <c r="AD577" s="99"/>
    </row>
    <row r="578" spans="30:30" x14ac:dyDescent="0.25">
      <c r="AD578" s="99"/>
    </row>
    <row r="579" spans="30:30" x14ac:dyDescent="0.25">
      <c r="AD579" s="99"/>
    </row>
    <row r="580" spans="30:30" x14ac:dyDescent="0.25">
      <c r="AD580" s="99"/>
    </row>
    <row r="581" spans="30:30" x14ac:dyDescent="0.25">
      <c r="AD581" s="99"/>
    </row>
    <row r="582" spans="30:30" x14ac:dyDescent="0.25">
      <c r="AD582" s="99"/>
    </row>
    <row r="583" spans="30:30" x14ac:dyDescent="0.25">
      <c r="AD583" s="99"/>
    </row>
    <row r="584" spans="30:30" x14ac:dyDescent="0.25">
      <c r="AD584" s="99"/>
    </row>
    <row r="585" spans="30:30" x14ac:dyDescent="0.25">
      <c r="AD585" s="99"/>
    </row>
    <row r="586" spans="30:30" x14ac:dyDescent="0.25">
      <c r="AD586" s="99"/>
    </row>
    <row r="587" spans="30:30" x14ac:dyDescent="0.25">
      <c r="AD587" s="99"/>
    </row>
    <row r="588" spans="30:30" x14ac:dyDescent="0.25">
      <c r="AD588" s="99"/>
    </row>
    <row r="589" spans="30:30" x14ac:dyDescent="0.25">
      <c r="AD589" s="99"/>
    </row>
    <row r="590" spans="30:30" x14ac:dyDescent="0.25">
      <c r="AD590" s="99"/>
    </row>
    <row r="591" spans="30:30" x14ac:dyDescent="0.25">
      <c r="AD591" s="99"/>
    </row>
    <row r="592" spans="30:30" x14ac:dyDescent="0.25">
      <c r="AD592" s="99"/>
    </row>
    <row r="593" spans="30:30" x14ac:dyDescent="0.25">
      <c r="AD593" s="99"/>
    </row>
    <row r="594" spans="30:30" x14ac:dyDescent="0.25">
      <c r="AD594" s="99"/>
    </row>
    <row r="595" spans="30:30" x14ac:dyDescent="0.25">
      <c r="AD595" s="99"/>
    </row>
    <row r="596" spans="30:30" x14ac:dyDescent="0.25">
      <c r="AD596" s="99"/>
    </row>
    <row r="597" spans="30:30" x14ac:dyDescent="0.25">
      <c r="AD597" s="99"/>
    </row>
    <row r="598" spans="30:30" x14ac:dyDescent="0.25">
      <c r="AD598" s="99"/>
    </row>
    <row r="599" spans="30:30" x14ac:dyDescent="0.25">
      <c r="AD599" s="99"/>
    </row>
    <row r="600" spans="30:30" x14ac:dyDescent="0.25">
      <c r="AD600" s="99"/>
    </row>
    <row r="601" spans="30:30" x14ac:dyDescent="0.25">
      <c r="AD601" s="99"/>
    </row>
    <row r="602" spans="30:30" x14ac:dyDescent="0.25">
      <c r="AD602" s="99"/>
    </row>
    <row r="603" spans="30:30" x14ac:dyDescent="0.25">
      <c r="AD603" s="99"/>
    </row>
    <row r="604" spans="30:30" x14ac:dyDescent="0.25">
      <c r="AD604" s="99"/>
    </row>
    <row r="605" spans="30:30" x14ac:dyDescent="0.25">
      <c r="AD605" s="99"/>
    </row>
    <row r="606" spans="30:30" x14ac:dyDescent="0.25">
      <c r="AD606" s="99"/>
    </row>
    <row r="607" spans="30:30" x14ac:dyDescent="0.25">
      <c r="AD607" s="99"/>
    </row>
    <row r="608" spans="30:30" x14ac:dyDescent="0.25">
      <c r="AD608" s="99"/>
    </row>
    <row r="609" spans="30:30" x14ac:dyDescent="0.25">
      <c r="AD609" s="99"/>
    </row>
    <row r="610" spans="30:30" x14ac:dyDescent="0.25">
      <c r="AD610" s="99"/>
    </row>
    <row r="611" spans="30:30" x14ac:dyDescent="0.25">
      <c r="AD611" s="99"/>
    </row>
    <row r="612" spans="30:30" x14ac:dyDescent="0.25">
      <c r="AD612" s="99"/>
    </row>
    <row r="613" spans="30:30" x14ac:dyDescent="0.25">
      <c r="AD613" s="99"/>
    </row>
    <row r="614" spans="30:30" x14ac:dyDescent="0.25">
      <c r="AD614" s="99"/>
    </row>
    <row r="615" spans="30:30" x14ac:dyDescent="0.25">
      <c r="AD615" s="99"/>
    </row>
    <row r="616" spans="30:30" x14ac:dyDescent="0.25">
      <c r="AD616" s="99"/>
    </row>
    <row r="617" spans="30:30" x14ac:dyDescent="0.25">
      <c r="AD617" s="99"/>
    </row>
    <row r="618" spans="30:30" x14ac:dyDescent="0.25">
      <c r="AD618" s="99"/>
    </row>
    <row r="619" spans="30:30" x14ac:dyDescent="0.25">
      <c r="AD619" s="99"/>
    </row>
    <row r="620" spans="30:30" x14ac:dyDescent="0.25">
      <c r="AD620" s="99"/>
    </row>
    <row r="621" spans="30:30" x14ac:dyDescent="0.25">
      <c r="AD621" s="99"/>
    </row>
    <row r="622" spans="30:30" x14ac:dyDescent="0.25">
      <c r="AD622" s="99"/>
    </row>
    <row r="623" spans="30:30" x14ac:dyDescent="0.25">
      <c r="AD623" s="99"/>
    </row>
    <row r="624" spans="30:30" x14ac:dyDescent="0.25">
      <c r="AD624" s="99"/>
    </row>
    <row r="625" spans="30:30" x14ac:dyDescent="0.25">
      <c r="AD625" s="99"/>
    </row>
    <row r="626" spans="30:30" x14ac:dyDescent="0.25">
      <c r="AD626" s="99"/>
    </row>
    <row r="627" spans="30:30" x14ac:dyDescent="0.25">
      <c r="AD627" s="99"/>
    </row>
    <row r="628" spans="30:30" x14ac:dyDescent="0.25">
      <c r="AD628" s="99"/>
    </row>
    <row r="629" spans="30:30" x14ac:dyDescent="0.25">
      <c r="AD629" s="99"/>
    </row>
    <row r="630" spans="30:30" x14ac:dyDescent="0.25">
      <c r="AD630" s="99"/>
    </row>
    <row r="631" spans="30:30" x14ac:dyDescent="0.25">
      <c r="AD631" s="99"/>
    </row>
    <row r="632" spans="30:30" x14ac:dyDescent="0.25">
      <c r="AD632" s="99"/>
    </row>
    <row r="633" spans="30:30" x14ac:dyDescent="0.25">
      <c r="AD633" s="99"/>
    </row>
    <row r="634" spans="30:30" x14ac:dyDescent="0.25">
      <c r="AD634" s="99"/>
    </row>
    <row r="635" spans="30:30" x14ac:dyDescent="0.25">
      <c r="AD635" s="99"/>
    </row>
    <row r="636" spans="30:30" x14ac:dyDescent="0.25">
      <c r="AD636" s="99"/>
    </row>
    <row r="637" spans="30:30" x14ac:dyDescent="0.25">
      <c r="AD637" s="99"/>
    </row>
    <row r="638" spans="30:30" x14ac:dyDescent="0.25">
      <c r="AD638" s="99"/>
    </row>
    <row r="639" spans="30:30" x14ac:dyDescent="0.25">
      <c r="AD639" s="99"/>
    </row>
    <row r="640" spans="30:30" x14ac:dyDescent="0.25">
      <c r="AD640" s="99"/>
    </row>
    <row r="641" spans="30:30" x14ac:dyDescent="0.25">
      <c r="AD641" s="99"/>
    </row>
  </sheetData>
  <mergeCells count="3">
    <mergeCell ref="B160:C160"/>
    <mergeCell ref="B114:C114"/>
    <mergeCell ref="B128:C128"/>
  </mergeCells>
  <phoneticPr fontId="0" type="noConversion"/>
  <pageMargins left="0.25" right="0.25" top="0.75" bottom="0.75" header="0.3" footer="0.3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IV217"/>
  <sheetViews>
    <sheetView zoomScaleNormal="100" workbookViewId="0">
      <selection sqref="A1:XFD1048576"/>
    </sheetView>
  </sheetViews>
  <sheetFormatPr defaultColWidth="9.140625" defaultRowHeight="12.75" x14ac:dyDescent="0.2"/>
  <cols>
    <col min="1" max="1" width="6.28515625" style="192" customWidth="1"/>
    <col min="2" max="2" width="38" style="195" bestFit="1" customWidth="1"/>
    <col min="3" max="3" width="12" style="195" customWidth="1"/>
    <col min="4" max="4" width="12.5703125" style="195" customWidth="1"/>
    <col min="5" max="5" width="14.140625" style="195" customWidth="1"/>
    <col min="6" max="6" width="12.85546875" style="195" customWidth="1"/>
    <col min="7" max="7" width="12.140625" style="195" customWidth="1"/>
    <col min="8" max="8" width="13.140625" style="195" customWidth="1"/>
    <col min="9" max="9" width="12.85546875" style="195" customWidth="1"/>
    <col min="10" max="10" width="11.85546875" style="195" customWidth="1"/>
    <col min="11" max="13" width="12.85546875" style="195" customWidth="1"/>
    <col min="14" max="14" width="12.140625" style="195" customWidth="1"/>
    <col min="15" max="15" width="13.42578125" style="107" customWidth="1"/>
    <col min="16" max="16" width="12" style="195" customWidth="1"/>
    <col min="17" max="17" width="13.42578125" style="195" customWidth="1"/>
    <col min="18" max="18" width="12.140625" style="195" customWidth="1"/>
    <col min="19" max="19" width="11.85546875" style="195" customWidth="1"/>
    <col min="20" max="20" width="13.140625" style="195" customWidth="1"/>
    <col min="21" max="21" width="12.140625" style="195" customWidth="1"/>
    <col min="22" max="22" width="13.5703125" style="195" customWidth="1"/>
    <col min="23" max="23" width="12.85546875" style="195" customWidth="1"/>
    <col min="24" max="24" width="12.5703125" style="195" customWidth="1"/>
    <col min="25" max="25" width="13.5703125" style="195" customWidth="1"/>
    <col min="26" max="26" width="13.140625" style="195" customWidth="1"/>
    <col min="27" max="27" width="14.5703125" style="195" customWidth="1"/>
    <col min="28" max="28" width="13.42578125" style="107" customWidth="1"/>
    <col min="29" max="29" width="11.85546875" style="195" customWidth="1"/>
    <col min="30" max="30" width="13" style="195" customWidth="1"/>
    <col min="31" max="31" width="12.5703125" style="195" customWidth="1"/>
    <col min="32" max="32" width="13.85546875" style="195" customWidth="1"/>
    <col min="33" max="33" width="13.140625" style="195" customWidth="1"/>
    <col min="34" max="34" width="12.5703125" style="195" customWidth="1"/>
    <col min="35" max="37" width="14.140625" style="195" customWidth="1"/>
    <col min="38" max="40" width="13.85546875" style="195" customWidth="1"/>
    <col min="41" max="41" width="14.85546875" style="107" customWidth="1"/>
    <col min="42" max="42" width="13.5703125" style="195" customWidth="1"/>
    <col min="43" max="43" width="14.140625" style="195" customWidth="1"/>
    <col min="44" max="44" width="13.85546875" style="195" customWidth="1"/>
    <col min="45" max="45" width="14.5703125" style="195" customWidth="1"/>
    <col min="46" max="46" width="14.140625" style="195" customWidth="1"/>
    <col min="47" max="47" width="14.5703125" style="195" customWidth="1"/>
    <col min="48" max="48" width="15" style="195" customWidth="1"/>
    <col min="49" max="49" width="13.85546875" style="195" customWidth="1"/>
    <col min="50" max="50" width="14.85546875" style="195" customWidth="1"/>
    <col min="51" max="51" width="14.5703125" style="195" customWidth="1"/>
    <col min="52" max="52" width="15.140625" style="195" customWidth="1"/>
    <col min="53" max="53" width="15.5703125" style="195" customWidth="1"/>
    <col min="54" max="54" width="16.140625" style="107" customWidth="1"/>
    <col min="55" max="55" width="13.85546875" style="195" customWidth="1"/>
    <col min="56" max="56" width="11.85546875" style="195" customWidth="1"/>
    <col min="57" max="58" width="13.5703125" style="195" customWidth="1"/>
    <col min="59" max="59" width="13.85546875" style="195" customWidth="1"/>
    <col min="60" max="60" width="14.85546875" style="195" customWidth="1"/>
    <col min="61" max="61" width="15.140625" style="195" customWidth="1"/>
    <col min="62" max="62" width="13.140625" style="195" customWidth="1"/>
    <col min="63" max="66" width="11.85546875" style="195" customWidth="1"/>
    <col min="67" max="67" width="14.140625" style="107" customWidth="1"/>
    <col min="68" max="68" width="14" style="195" customWidth="1"/>
    <col min="69" max="70" width="10.85546875" style="195" customWidth="1"/>
    <col min="71" max="16384" width="9.140625" style="195"/>
  </cols>
  <sheetData>
    <row r="1" spans="2:67" x14ac:dyDescent="0.2">
      <c r="B1" s="193" t="s">
        <v>35</v>
      </c>
      <c r="C1" s="194" t="s">
        <v>314</v>
      </c>
      <c r="D1" s="416"/>
      <c r="O1" s="196"/>
      <c r="AB1" s="196"/>
      <c r="AO1" s="196"/>
      <c r="BB1" s="196"/>
      <c r="BO1" s="196"/>
    </row>
    <row r="3" spans="2:67" x14ac:dyDescent="0.2">
      <c r="B3" s="193" t="s">
        <v>36</v>
      </c>
      <c r="I3" s="193"/>
      <c r="K3" s="197"/>
      <c r="L3" s="198"/>
    </row>
    <row r="4" spans="2:67" x14ac:dyDescent="0.2">
      <c r="B4" s="199" t="s">
        <v>37</v>
      </c>
      <c r="C4" s="200">
        <v>0.03</v>
      </c>
      <c r="D4" s="197"/>
      <c r="E4" s="200"/>
      <c r="F4" s="200"/>
      <c r="G4" s="200"/>
      <c r="H4" s="200"/>
      <c r="I4" s="200"/>
      <c r="J4" s="200"/>
      <c r="K4" s="200"/>
      <c r="L4" s="193"/>
    </row>
    <row r="5" spans="2:67" x14ac:dyDescent="0.2">
      <c r="B5" s="193" t="s">
        <v>38</v>
      </c>
      <c r="C5" s="200">
        <v>7.4999999999999997E-3</v>
      </c>
      <c r="D5" s="200"/>
      <c r="E5" s="200"/>
      <c r="F5" s="200"/>
      <c r="G5" s="200"/>
      <c r="H5" s="200"/>
      <c r="I5" s="200"/>
      <c r="J5" s="200"/>
      <c r="K5" s="200"/>
      <c r="L5" s="193"/>
      <c r="AM5" s="201"/>
    </row>
    <row r="6" spans="2:67" x14ac:dyDescent="0.2">
      <c r="B6" s="193"/>
      <c r="C6" s="200"/>
      <c r="D6" s="200"/>
      <c r="E6" s="200"/>
      <c r="F6" s="200"/>
      <c r="G6" s="200"/>
      <c r="H6" s="200"/>
      <c r="I6" s="200"/>
      <c r="J6" s="200"/>
      <c r="K6" s="200"/>
      <c r="L6" s="193"/>
      <c r="AM6" s="201"/>
    </row>
    <row r="7" spans="2:67" x14ac:dyDescent="0.2">
      <c r="B7" s="193"/>
      <c r="C7" s="194" t="s">
        <v>312</v>
      </c>
      <c r="D7" s="416"/>
      <c r="E7" s="200"/>
      <c r="F7" s="200"/>
      <c r="G7" s="200"/>
      <c r="H7" s="200"/>
      <c r="I7" s="200"/>
      <c r="J7" s="200"/>
      <c r="K7" s="200"/>
      <c r="L7" s="193"/>
      <c r="AM7" s="201"/>
    </row>
    <row r="8" spans="2:67" x14ac:dyDescent="0.2">
      <c r="B8" s="193" t="s">
        <v>181</v>
      </c>
      <c r="C8" s="300">
        <v>2000</v>
      </c>
      <c r="D8" s="202"/>
      <c r="E8" s="203"/>
      <c r="F8" s="203"/>
      <c r="G8" s="200"/>
      <c r="H8" s="200"/>
      <c r="I8" s="200"/>
      <c r="J8" s="200"/>
      <c r="K8" s="200"/>
      <c r="L8" s="193"/>
      <c r="M8" s="198"/>
      <c r="N8" s="198"/>
      <c r="O8" s="204"/>
      <c r="P8" s="205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1"/>
      <c r="AC8" s="206"/>
      <c r="AD8" s="206"/>
      <c r="AE8" s="206"/>
      <c r="AF8" s="206"/>
      <c r="AG8" s="201"/>
      <c r="AI8" s="206"/>
      <c r="AJ8" s="206"/>
      <c r="AK8" s="206"/>
      <c r="AL8" s="206"/>
      <c r="AN8" s="205"/>
      <c r="AO8" s="207"/>
    </row>
    <row r="9" spans="2:67" x14ac:dyDescent="0.2">
      <c r="B9" s="193" t="s">
        <v>248</v>
      </c>
      <c r="C9" s="208">
        <v>3.25</v>
      </c>
      <c r="D9" s="208"/>
      <c r="E9" s="203"/>
      <c r="F9" s="203"/>
      <c r="G9" s="200"/>
      <c r="H9" s="200"/>
      <c r="I9" s="200"/>
      <c r="J9" s="200"/>
      <c r="K9" s="200"/>
      <c r="L9" s="193"/>
      <c r="M9" s="198"/>
      <c r="N9" s="198"/>
      <c r="O9" s="204"/>
      <c r="P9" s="205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1"/>
      <c r="AC9" s="206"/>
      <c r="AD9" s="206"/>
      <c r="AE9" s="206"/>
      <c r="AF9" s="206"/>
      <c r="AG9" s="201"/>
      <c r="AI9" s="206"/>
      <c r="AJ9" s="206"/>
      <c r="AK9" s="206"/>
      <c r="AL9" s="206"/>
      <c r="AN9" s="205"/>
      <c r="AO9" s="207"/>
    </row>
    <row r="10" spans="2:67" x14ac:dyDescent="0.2">
      <c r="B10" s="193"/>
      <c r="C10" s="209"/>
      <c r="D10" s="209"/>
      <c r="E10" s="200"/>
      <c r="F10" s="200"/>
      <c r="H10" s="200"/>
      <c r="I10" s="200"/>
      <c r="L10" s="202"/>
      <c r="M10" s="198"/>
      <c r="N10" s="198"/>
      <c r="O10" s="204"/>
      <c r="P10" s="205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205"/>
      <c r="AB10" s="207"/>
      <c r="AC10" s="198"/>
      <c r="AD10" s="198"/>
      <c r="AE10" s="198"/>
      <c r="AF10" s="198"/>
      <c r="AG10" s="205"/>
      <c r="AH10" s="205"/>
      <c r="AI10" s="198"/>
      <c r="AJ10" s="198"/>
      <c r="AK10" s="198"/>
      <c r="AL10" s="198"/>
      <c r="AM10" s="205"/>
      <c r="AN10" s="205"/>
      <c r="AO10" s="207"/>
    </row>
    <row r="11" spans="2:67" x14ac:dyDescent="0.2">
      <c r="B11" s="193"/>
      <c r="C11" s="208"/>
      <c r="D11" s="208"/>
      <c r="E11" s="200"/>
      <c r="F11" s="200"/>
      <c r="H11" s="200"/>
      <c r="I11" s="200"/>
      <c r="L11" s="202"/>
      <c r="M11" s="198"/>
      <c r="N11" s="198"/>
      <c r="O11" s="204"/>
      <c r="P11" s="205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205"/>
      <c r="AB11" s="207"/>
      <c r="AC11" s="198"/>
      <c r="AD11" s="198"/>
      <c r="AE11" s="198"/>
      <c r="AF11" s="198"/>
      <c r="AG11" s="205"/>
      <c r="AH11" s="205"/>
      <c r="AI11" s="198"/>
      <c r="AJ11" s="198"/>
      <c r="AK11" s="198"/>
      <c r="AL11" s="198"/>
      <c r="AM11" s="205"/>
      <c r="AN11" s="205"/>
      <c r="AO11" s="207"/>
    </row>
    <row r="12" spans="2:67" x14ac:dyDescent="0.2">
      <c r="B12" s="193" t="s">
        <v>108</v>
      </c>
      <c r="C12" s="201" t="s">
        <v>111</v>
      </c>
      <c r="D12" s="193"/>
      <c r="E12" s="200"/>
      <c r="F12" s="193"/>
      <c r="G12" s="200"/>
      <c r="H12" s="200"/>
      <c r="I12" s="193"/>
      <c r="J12" s="193"/>
      <c r="K12" s="193"/>
      <c r="L12" s="198"/>
      <c r="M12" s="198"/>
      <c r="N12" s="198"/>
      <c r="O12" s="207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210"/>
      <c r="AA12" s="211"/>
      <c r="AB12" s="204"/>
      <c r="AC12" s="198"/>
      <c r="AD12" s="198"/>
      <c r="AE12" s="198"/>
      <c r="AF12" s="205"/>
      <c r="AG12" s="205"/>
      <c r="AH12" s="198"/>
      <c r="AI12" s="198"/>
      <c r="AJ12" s="198"/>
      <c r="AK12" s="198"/>
      <c r="AL12" s="205"/>
      <c r="AM12" s="210"/>
      <c r="AN12" s="211"/>
    </row>
    <row r="13" spans="2:67" x14ac:dyDescent="0.2">
      <c r="B13" s="193" t="s">
        <v>104</v>
      </c>
      <c r="C13" s="193">
        <v>17</v>
      </c>
      <c r="F13" s="193"/>
      <c r="G13" s="200"/>
      <c r="H13" s="200"/>
      <c r="I13" s="193"/>
      <c r="J13" s="193"/>
      <c r="K13" s="193"/>
      <c r="L13" s="202"/>
      <c r="M13" s="198"/>
      <c r="N13" s="198"/>
      <c r="O13" s="207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210"/>
      <c r="AA13" s="211"/>
      <c r="AB13" s="204"/>
      <c r="AC13" s="198"/>
      <c r="AD13" s="198"/>
      <c r="AE13" s="198"/>
      <c r="AF13" s="205"/>
      <c r="AG13" s="205"/>
      <c r="AH13" s="198"/>
      <c r="AI13" s="198"/>
      <c r="AJ13" s="212"/>
      <c r="AK13" s="212"/>
      <c r="AL13" s="205"/>
      <c r="AM13" s="210"/>
      <c r="AN13" s="211"/>
    </row>
    <row r="14" spans="2:67" x14ac:dyDescent="0.2">
      <c r="B14" s="193" t="s">
        <v>110</v>
      </c>
      <c r="C14" s="193">
        <v>30</v>
      </c>
      <c r="D14" s="193"/>
      <c r="E14" s="193"/>
      <c r="G14" s="200"/>
      <c r="H14" s="200"/>
      <c r="K14" s="193"/>
      <c r="L14" s="202"/>
      <c r="M14" s="198"/>
      <c r="O14" s="207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210"/>
      <c r="AA14" s="211"/>
      <c r="AB14" s="204"/>
      <c r="AC14" s="198"/>
      <c r="AD14" s="198"/>
      <c r="AE14" s="198"/>
      <c r="AF14" s="205"/>
      <c r="AG14" s="205"/>
      <c r="AH14" s="198"/>
      <c r="AI14" s="198"/>
      <c r="AJ14" s="198"/>
      <c r="AK14" s="198"/>
      <c r="AL14" s="205"/>
      <c r="AM14" s="210"/>
      <c r="AN14" s="211"/>
    </row>
    <row r="15" spans="2:67" x14ac:dyDescent="0.2">
      <c r="B15" s="193"/>
      <c r="C15" s="193"/>
      <c r="D15" s="193"/>
      <c r="E15" s="193"/>
      <c r="F15" s="205"/>
      <c r="G15" s="200"/>
      <c r="H15" s="200"/>
      <c r="I15" s="205"/>
      <c r="J15" s="205"/>
      <c r="K15" s="193"/>
      <c r="L15" s="202"/>
      <c r="M15" s="210"/>
      <c r="N15" s="213"/>
      <c r="O15" s="207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210"/>
      <c r="AA15" s="211"/>
      <c r="AB15" s="204"/>
      <c r="AC15" s="198"/>
      <c r="AD15" s="198"/>
      <c r="AE15" s="198"/>
      <c r="AF15" s="205"/>
      <c r="AG15" s="205"/>
      <c r="AH15" s="198"/>
      <c r="AI15" s="198"/>
      <c r="AJ15" s="198"/>
      <c r="AK15" s="198"/>
      <c r="AL15" s="205"/>
      <c r="AM15" s="210"/>
      <c r="AN15" s="211"/>
    </row>
    <row r="16" spans="2:67" x14ac:dyDescent="0.2">
      <c r="B16" s="193" t="s">
        <v>23</v>
      </c>
      <c r="C16" s="193"/>
      <c r="F16" s="193"/>
      <c r="G16" s="200"/>
      <c r="H16" s="200"/>
      <c r="I16" s="193"/>
      <c r="J16" s="193"/>
      <c r="K16" s="193"/>
      <c r="L16" s="202"/>
      <c r="M16" s="198"/>
      <c r="N16" s="198"/>
      <c r="AA16" s="193"/>
      <c r="AN16" s="193"/>
    </row>
    <row r="17" spans="1:256" x14ac:dyDescent="0.2">
      <c r="B17" s="193" t="s">
        <v>109</v>
      </c>
      <c r="C17" s="193">
        <v>20</v>
      </c>
      <c r="D17" s="193"/>
      <c r="E17" s="193"/>
      <c r="F17" s="193"/>
      <c r="G17" s="200"/>
      <c r="H17" s="200"/>
      <c r="I17" s="193"/>
      <c r="J17" s="193"/>
      <c r="K17" s="193"/>
      <c r="L17" s="198"/>
      <c r="M17" s="198"/>
      <c r="N17" s="198"/>
      <c r="AA17" s="193"/>
      <c r="AN17" s="193"/>
    </row>
    <row r="18" spans="1:256" x14ac:dyDescent="0.2">
      <c r="B18" s="193" t="s">
        <v>110</v>
      </c>
      <c r="C18" s="193">
        <v>30</v>
      </c>
      <c r="D18" s="193"/>
      <c r="E18" s="193"/>
      <c r="F18" s="193"/>
      <c r="H18" s="193"/>
      <c r="I18" s="193"/>
      <c r="J18" s="193"/>
      <c r="K18" s="198"/>
      <c r="L18" s="202"/>
      <c r="M18" s="198"/>
      <c r="N18" s="198"/>
      <c r="O18" s="207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210"/>
      <c r="AA18" s="211"/>
      <c r="AB18" s="204"/>
      <c r="AC18" s="198"/>
      <c r="AD18" s="198"/>
      <c r="AE18" s="198"/>
      <c r="AF18" s="205"/>
      <c r="AG18" s="205"/>
      <c r="AH18" s="198"/>
      <c r="AI18" s="198"/>
      <c r="AJ18" s="198"/>
      <c r="AK18" s="198"/>
      <c r="AL18" s="205"/>
      <c r="AM18" s="210"/>
      <c r="AN18" s="211"/>
    </row>
    <row r="19" spans="1:256" x14ac:dyDescent="0.2">
      <c r="D19" s="193"/>
      <c r="E19" s="193"/>
      <c r="F19" s="193"/>
      <c r="G19" s="193"/>
      <c r="H19" s="193"/>
      <c r="I19" s="193"/>
      <c r="J19" s="193"/>
      <c r="K19" s="198"/>
      <c r="L19" s="198"/>
      <c r="M19" s="198"/>
      <c r="N19" s="198"/>
      <c r="O19" s="207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210"/>
      <c r="AA19" s="211"/>
      <c r="AB19" s="204"/>
      <c r="AC19" s="198"/>
      <c r="AD19" s="198"/>
      <c r="AE19" s="198"/>
      <c r="AF19" s="205"/>
      <c r="AG19" s="205"/>
      <c r="AH19" s="198"/>
      <c r="AI19" s="198"/>
      <c r="AJ19" s="198"/>
      <c r="AK19" s="198"/>
      <c r="AL19" s="205"/>
      <c r="AM19" s="210"/>
      <c r="AN19" s="211"/>
    </row>
    <row r="20" spans="1:256" x14ac:dyDescent="0.2">
      <c r="B20" s="214" t="s">
        <v>116</v>
      </c>
      <c r="C20" s="193"/>
      <c r="D20" s="193"/>
      <c r="E20" s="193"/>
      <c r="F20" s="193"/>
      <c r="G20" s="193"/>
      <c r="H20" s="193"/>
      <c r="I20" s="193"/>
      <c r="J20" s="193"/>
      <c r="K20" s="198"/>
      <c r="L20" s="198"/>
      <c r="M20" s="198"/>
      <c r="N20" s="198"/>
      <c r="O20" s="207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210"/>
      <c r="AA20" s="211"/>
      <c r="AB20" s="204"/>
      <c r="AC20" s="198"/>
      <c r="AD20" s="198"/>
      <c r="AE20" s="198"/>
      <c r="AF20" s="205"/>
      <c r="AG20" s="205"/>
      <c r="AH20" s="198"/>
      <c r="AI20" s="198"/>
      <c r="AJ20" s="198"/>
      <c r="AK20" s="198"/>
      <c r="AL20" s="205"/>
      <c r="AM20" s="210"/>
      <c r="AN20" s="211"/>
    </row>
    <row r="21" spans="1:256" x14ac:dyDescent="0.2">
      <c r="B21" s="193" t="s">
        <v>109</v>
      </c>
      <c r="C21" s="193">
        <v>15</v>
      </c>
      <c r="D21" s="193"/>
      <c r="E21" s="193"/>
      <c r="F21" s="193"/>
      <c r="G21" s="193"/>
      <c r="H21" s="193"/>
      <c r="I21" s="193"/>
      <c r="J21" s="193"/>
      <c r="K21" s="198"/>
      <c r="L21" s="198"/>
      <c r="M21" s="198"/>
      <c r="N21" s="198"/>
      <c r="O21" s="207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210"/>
      <c r="AA21" s="211"/>
      <c r="AB21" s="204"/>
      <c r="AC21" s="198"/>
      <c r="AD21" s="198"/>
      <c r="AE21" s="198"/>
      <c r="AF21" s="205"/>
      <c r="AG21" s="205"/>
      <c r="AH21" s="198"/>
      <c r="AI21" s="198"/>
      <c r="AJ21" s="198"/>
      <c r="AK21" s="198"/>
      <c r="AL21" s="205"/>
      <c r="AM21" s="210"/>
      <c r="AN21" s="211"/>
    </row>
    <row r="22" spans="1:256" x14ac:dyDescent="0.2">
      <c r="B22" s="193" t="s">
        <v>110</v>
      </c>
      <c r="C22" s="193">
        <v>30</v>
      </c>
      <c r="D22" s="193"/>
      <c r="E22" s="193"/>
      <c r="F22" s="193"/>
      <c r="J22" s="193"/>
      <c r="K22" s="198"/>
      <c r="L22" s="198"/>
      <c r="M22" s="198"/>
      <c r="N22" s="198"/>
      <c r="O22" s="207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210"/>
      <c r="AA22" s="211"/>
      <c r="AB22" s="204"/>
      <c r="AC22" s="198"/>
      <c r="AD22" s="198"/>
      <c r="AE22" s="198"/>
      <c r="AF22" s="205"/>
      <c r="AG22" s="205"/>
      <c r="AH22" s="198"/>
      <c r="AI22" s="198"/>
      <c r="AJ22" s="198"/>
      <c r="AK22" s="198"/>
      <c r="AL22" s="205"/>
      <c r="AM22" s="210"/>
      <c r="AN22" s="211"/>
    </row>
    <row r="23" spans="1:256" x14ac:dyDescent="0.2">
      <c r="B23" s="193"/>
      <c r="C23" s="193"/>
      <c r="D23" s="193"/>
      <c r="E23" s="193"/>
      <c r="F23" s="193"/>
      <c r="G23" s="193"/>
      <c r="K23" s="215"/>
      <c r="L23" s="216"/>
      <c r="M23" s="216"/>
      <c r="N23" s="216"/>
      <c r="O23" s="204"/>
      <c r="P23" s="205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205"/>
      <c r="AB23" s="207"/>
      <c r="AC23" s="198"/>
      <c r="AD23" s="198"/>
      <c r="AE23" s="198"/>
      <c r="AF23" s="198"/>
      <c r="AG23" s="205"/>
      <c r="AH23" s="205"/>
      <c r="AI23" s="198"/>
      <c r="AJ23" s="198"/>
      <c r="AK23" s="198"/>
      <c r="AL23" s="198"/>
      <c r="AM23" s="205"/>
      <c r="AN23" s="205"/>
      <c r="AO23" s="207"/>
    </row>
    <row r="24" spans="1:256" x14ac:dyDescent="0.2">
      <c r="B24" s="193" t="s">
        <v>264</v>
      </c>
      <c r="C24" s="215">
        <v>0.08</v>
      </c>
      <c r="D24" s="200"/>
      <c r="E24" s="193"/>
      <c r="F24" s="193"/>
      <c r="G24" s="193"/>
      <c r="H24" s="200"/>
      <c r="I24" s="200"/>
      <c r="J24" s="200"/>
      <c r="K24" s="200"/>
      <c r="L24" s="216"/>
      <c r="M24" s="216"/>
      <c r="N24" s="216"/>
      <c r="O24" s="501"/>
      <c r="P24" s="205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205"/>
      <c r="AB24" s="207"/>
      <c r="AC24" s="198"/>
      <c r="AD24" s="198"/>
      <c r="AE24" s="198"/>
      <c r="AF24" s="198"/>
      <c r="AG24" s="205"/>
      <c r="AH24" s="205"/>
      <c r="AI24" s="198"/>
      <c r="AJ24" s="198"/>
      <c r="AK24" s="198"/>
      <c r="AL24" s="198"/>
      <c r="AM24" s="205"/>
      <c r="AN24" s="205"/>
      <c r="AO24" s="207"/>
    </row>
    <row r="25" spans="1:256" x14ac:dyDescent="0.2">
      <c r="B25" s="199" t="s">
        <v>265</v>
      </c>
      <c r="C25" s="215">
        <v>0.06</v>
      </c>
      <c r="D25" s="200"/>
      <c r="E25" s="193"/>
      <c r="F25" s="193"/>
      <c r="G25" s="193"/>
      <c r="H25" s="200"/>
      <c r="I25" s="200"/>
      <c r="J25" s="200"/>
      <c r="K25" s="200"/>
      <c r="L25" s="216"/>
      <c r="M25" s="216"/>
      <c r="N25" s="216"/>
      <c r="O25" s="501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C25" s="216"/>
      <c r="AD25" s="216"/>
      <c r="AE25" s="216"/>
      <c r="AF25" s="216"/>
      <c r="AG25" s="216"/>
      <c r="AI25" s="216"/>
      <c r="AJ25" s="216"/>
      <c r="AK25" s="216"/>
      <c r="AL25" s="216"/>
      <c r="AM25" s="216"/>
    </row>
    <row r="26" spans="1:256" x14ac:dyDescent="0.2">
      <c r="B26" s="193" t="s">
        <v>165</v>
      </c>
      <c r="C26" s="200">
        <v>2.5000000000000001E-2</v>
      </c>
      <c r="D26" s="200"/>
      <c r="E26" s="200"/>
      <c r="F26" s="200"/>
      <c r="G26" s="200"/>
      <c r="H26" s="200"/>
      <c r="I26" s="200"/>
      <c r="J26" s="216"/>
      <c r="K26" s="216"/>
      <c r="L26" s="216"/>
      <c r="M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C26" s="216"/>
      <c r="AD26" s="216"/>
      <c r="AE26" s="216"/>
      <c r="AF26" s="216"/>
      <c r="AG26" s="216"/>
      <c r="AI26" s="216"/>
      <c r="AJ26" s="216"/>
      <c r="AK26" s="216"/>
      <c r="AL26" s="216"/>
      <c r="AM26" s="216"/>
    </row>
    <row r="27" spans="1:256" x14ac:dyDescent="0.2">
      <c r="B27" s="193" t="s">
        <v>127</v>
      </c>
      <c r="C27" s="215">
        <v>0.21</v>
      </c>
      <c r="D27" s="200"/>
      <c r="E27" s="200"/>
      <c r="F27" s="200"/>
      <c r="G27" s="200"/>
      <c r="H27" s="200"/>
      <c r="I27" s="200"/>
      <c r="J27" s="216"/>
      <c r="K27" s="216"/>
      <c r="L27" s="216"/>
      <c r="M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C27" s="216"/>
      <c r="AD27" s="216"/>
      <c r="AE27" s="216"/>
      <c r="AF27" s="216"/>
      <c r="AG27" s="216"/>
      <c r="AI27" s="216"/>
      <c r="AJ27" s="216"/>
      <c r="AK27" s="216"/>
      <c r="AL27" s="216"/>
      <c r="AM27" s="216"/>
    </row>
    <row r="28" spans="1:256" x14ac:dyDescent="0.2">
      <c r="B28" s="193" t="s">
        <v>176</v>
      </c>
      <c r="C28" s="215">
        <v>0.21</v>
      </c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C28" s="216"/>
      <c r="AD28" s="216"/>
      <c r="AE28" s="216"/>
      <c r="AF28" s="216"/>
      <c r="AG28" s="216"/>
      <c r="AI28" s="216"/>
      <c r="AJ28" s="216"/>
      <c r="AK28" s="216"/>
      <c r="AL28" s="216"/>
      <c r="AM28" s="216"/>
    </row>
    <row r="29" spans="1:256" ht="13.5" thickBot="1" x14ac:dyDescent="0.25"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</row>
    <row r="30" spans="1:256" s="221" customFormat="1" x14ac:dyDescent="0.2">
      <c r="A30" s="217"/>
      <c r="B30" s="217"/>
      <c r="C30" s="217" t="s">
        <v>92</v>
      </c>
      <c r="D30" s="217" t="s">
        <v>93</v>
      </c>
      <c r="E30" s="217" t="s">
        <v>94</v>
      </c>
      <c r="F30" s="217" t="s">
        <v>95</v>
      </c>
      <c r="G30" s="217" t="s">
        <v>96</v>
      </c>
      <c r="H30" s="217" t="s">
        <v>97</v>
      </c>
      <c r="I30" s="217" t="s">
        <v>98</v>
      </c>
      <c r="J30" s="217" t="s">
        <v>99</v>
      </c>
      <c r="K30" s="217" t="s">
        <v>100</v>
      </c>
      <c r="L30" s="217" t="s">
        <v>101</v>
      </c>
      <c r="M30" s="217" t="s">
        <v>102</v>
      </c>
      <c r="N30" s="217" t="s">
        <v>103</v>
      </c>
      <c r="O30" s="218" t="s">
        <v>9</v>
      </c>
      <c r="P30" s="217" t="s">
        <v>92</v>
      </c>
      <c r="Q30" s="217" t="s">
        <v>93</v>
      </c>
      <c r="R30" s="217" t="s">
        <v>94</v>
      </c>
      <c r="S30" s="217" t="s">
        <v>95</v>
      </c>
      <c r="T30" s="217" t="s">
        <v>96</v>
      </c>
      <c r="U30" s="217" t="s">
        <v>97</v>
      </c>
      <c r="V30" s="217" t="s">
        <v>98</v>
      </c>
      <c r="W30" s="217" t="s">
        <v>99</v>
      </c>
      <c r="X30" s="217" t="s">
        <v>100</v>
      </c>
      <c r="Y30" s="217" t="s">
        <v>101</v>
      </c>
      <c r="Z30" s="217" t="s">
        <v>102</v>
      </c>
      <c r="AA30" s="217" t="s">
        <v>103</v>
      </c>
      <c r="AB30" s="218" t="s">
        <v>9</v>
      </c>
      <c r="AC30" s="217" t="s">
        <v>92</v>
      </c>
      <c r="AD30" s="217" t="s">
        <v>93</v>
      </c>
      <c r="AE30" s="217" t="s">
        <v>94</v>
      </c>
      <c r="AF30" s="217" t="s">
        <v>95</v>
      </c>
      <c r="AG30" s="217" t="s">
        <v>96</v>
      </c>
      <c r="AH30" s="217" t="s">
        <v>97</v>
      </c>
      <c r="AI30" s="217" t="s">
        <v>98</v>
      </c>
      <c r="AJ30" s="217" t="s">
        <v>99</v>
      </c>
      <c r="AK30" s="217" t="s">
        <v>100</v>
      </c>
      <c r="AL30" s="217" t="s">
        <v>101</v>
      </c>
      <c r="AM30" s="217" t="s">
        <v>102</v>
      </c>
      <c r="AN30" s="217" t="s">
        <v>103</v>
      </c>
      <c r="AO30" s="218" t="s">
        <v>9</v>
      </c>
      <c r="AP30" s="217" t="s">
        <v>92</v>
      </c>
      <c r="AQ30" s="217" t="s">
        <v>93</v>
      </c>
      <c r="AR30" s="217" t="s">
        <v>94</v>
      </c>
      <c r="AS30" s="217" t="s">
        <v>95</v>
      </c>
      <c r="AT30" s="217" t="s">
        <v>96</v>
      </c>
      <c r="AU30" s="217" t="s">
        <v>97</v>
      </c>
      <c r="AV30" s="217" t="s">
        <v>98</v>
      </c>
      <c r="AW30" s="217" t="s">
        <v>99</v>
      </c>
      <c r="AX30" s="217" t="s">
        <v>100</v>
      </c>
      <c r="AY30" s="217" t="s">
        <v>101</v>
      </c>
      <c r="AZ30" s="217" t="s">
        <v>102</v>
      </c>
      <c r="BA30" s="217" t="s">
        <v>103</v>
      </c>
      <c r="BB30" s="218" t="s">
        <v>9</v>
      </c>
      <c r="BC30" s="217" t="s">
        <v>92</v>
      </c>
      <c r="BD30" s="217" t="s">
        <v>93</v>
      </c>
      <c r="BE30" s="217" t="s">
        <v>94</v>
      </c>
      <c r="BF30" s="217" t="s">
        <v>95</v>
      </c>
      <c r="BG30" s="217" t="s">
        <v>96</v>
      </c>
      <c r="BH30" s="217" t="s">
        <v>97</v>
      </c>
      <c r="BI30" s="217" t="s">
        <v>98</v>
      </c>
      <c r="BJ30" s="217" t="s">
        <v>99</v>
      </c>
      <c r="BK30" s="217" t="s">
        <v>100</v>
      </c>
      <c r="BL30" s="217" t="s">
        <v>101</v>
      </c>
      <c r="BM30" s="217" t="s">
        <v>102</v>
      </c>
      <c r="BN30" s="217" t="s">
        <v>103</v>
      </c>
      <c r="BO30" s="218" t="s">
        <v>91</v>
      </c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</row>
    <row r="31" spans="1:256" s="222" customFormat="1" ht="15" customHeight="1" thickBot="1" x14ac:dyDescent="0.25">
      <c r="A31" s="217"/>
      <c r="B31" s="217"/>
      <c r="C31" s="217" t="s">
        <v>0</v>
      </c>
      <c r="D31" s="217" t="s">
        <v>0</v>
      </c>
      <c r="E31" s="217" t="s">
        <v>0</v>
      </c>
      <c r="F31" s="217" t="s">
        <v>0</v>
      </c>
      <c r="G31" s="217" t="s">
        <v>0</v>
      </c>
      <c r="H31" s="217" t="s">
        <v>0</v>
      </c>
      <c r="I31" s="217" t="s">
        <v>0</v>
      </c>
      <c r="J31" s="217" t="s">
        <v>0</v>
      </c>
      <c r="K31" s="217" t="s">
        <v>0</v>
      </c>
      <c r="L31" s="217" t="s">
        <v>0</v>
      </c>
      <c r="M31" s="217" t="s">
        <v>0</v>
      </c>
      <c r="N31" s="217" t="s">
        <v>0</v>
      </c>
      <c r="O31" s="218" t="s">
        <v>0</v>
      </c>
      <c r="P31" s="217" t="s">
        <v>1</v>
      </c>
      <c r="Q31" s="217" t="s">
        <v>1</v>
      </c>
      <c r="R31" s="217" t="s">
        <v>1</v>
      </c>
      <c r="S31" s="217" t="s">
        <v>1</v>
      </c>
      <c r="T31" s="217" t="s">
        <v>1</v>
      </c>
      <c r="U31" s="217" t="s">
        <v>1</v>
      </c>
      <c r="V31" s="217" t="s">
        <v>1</v>
      </c>
      <c r="W31" s="217" t="s">
        <v>1</v>
      </c>
      <c r="X31" s="217" t="s">
        <v>1</v>
      </c>
      <c r="Y31" s="217" t="s">
        <v>1</v>
      </c>
      <c r="Z31" s="217" t="s">
        <v>1</v>
      </c>
      <c r="AA31" s="217" t="s">
        <v>1</v>
      </c>
      <c r="AB31" s="218" t="s">
        <v>1</v>
      </c>
      <c r="AC31" s="217" t="s">
        <v>2</v>
      </c>
      <c r="AD31" s="217" t="s">
        <v>2</v>
      </c>
      <c r="AE31" s="217" t="s">
        <v>2</v>
      </c>
      <c r="AF31" s="217" t="s">
        <v>2</v>
      </c>
      <c r="AG31" s="217" t="s">
        <v>2</v>
      </c>
      <c r="AH31" s="217" t="s">
        <v>2</v>
      </c>
      <c r="AI31" s="217" t="s">
        <v>2</v>
      </c>
      <c r="AJ31" s="217" t="s">
        <v>2</v>
      </c>
      <c r="AK31" s="217" t="s">
        <v>2</v>
      </c>
      <c r="AL31" s="217" t="s">
        <v>2</v>
      </c>
      <c r="AM31" s="217" t="s">
        <v>2</v>
      </c>
      <c r="AN31" s="217" t="s">
        <v>2</v>
      </c>
      <c r="AO31" s="218" t="s">
        <v>2</v>
      </c>
      <c r="AP31" s="217" t="s">
        <v>3</v>
      </c>
      <c r="AQ31" s="217" t="s">
        <v>3</v>
      </c>
      <c r="AR31" s="217" t="s">
        <v>3</v>
      </c>
      <c r="AS31" s="217" t="s">
        <v>3</v>
      </c>
      <c r="AT31" s="217" t="s">
        <v>3</v>
      </c>
      <c r="AU31" s="217" t="s">
        <v>3</v>
      </c>
      <c r="AV31" s="217" t="s">
        <v>3</v>
      </c>
      <c r="AW31" s="217" t="s">
        <v>3</v>
      </c>
      <c r="AX31" s="217" t="s">
        <v>3</v>
      </c>
      <c r="AY31" s="217" t="s">
        <v>3</v>
      </c>
      <c r="AZ31" s="217" t="s">
        <v>3</v>
      </c>
      <c r="BA31" s="217" t="s">
        <v>3</v>
      </c>
      <c r="BB31" s="218" t="s">
        <v>3</v>
      </c>
      <c r="BC31" s="217" t="s">
        <v>4</v>
      </c>
      <c r="BD31" s="217" t="s">
        <v>4</v>
      </c>
      <c r="BE31" s="217" t="s">
        <v>4</v>
      </c>
      <c r="BF31" s="217" t="s">
        <v>4</v>
      </c>
      <c r="BG31" s="217" t="s">
        <v>4</v>
      </c>
      <c r="BH31" s="217" t="s">
        <v>4</v>
      </c>
      <c r="BI31" s="217" t="s">
        <v>4</v>
      </c>
      <c r="BJ31" s="217" t="s">
        <v>4</v>
      </c>
      <c r="BK31" s="217" t="s">
        <v>4</v>
      </c>
      <c r="BL31" s="217" t="s">
        <v>4</v>
      </c>
      <c r="BM31" s="217" t="s">
        <v>4</v>
      </c>
      <c r="BN31" s="217" t="s">
        <v>4</v>
      </c>
      <c r="BO31" s="218" t="s">
        <v>9</v>
      </c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  <c r="IS31" s="220"/>
      <c r="IT31" s="220"/>
      <c r="IU31" s="220"/>
      <c r="IV31" s="220"/>
    </row>
    <row r="32" spans="1:256" s="224" customFormat="1" ht="15" customHeight="1" x14ac:dyDescent="0.2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23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23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23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23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23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3"/>
      <c r="FC32" s="193"/>
      <c r="FD32" s="193"/>
      <c r="FE32" s="193"/>
      <c r="FF32" s="193"/>
      <c r="FG32" s="193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3"/>
      <c r="FX32" s="193"/>
      <c r="FY32" s="193"/>
      <c r="FZ32" s="193"/>
      <c r="GA32" s="193"/>
      <c r="GB32" s="193"/>
      <c r="GC32" s="193"/>
      <c r="GD32" s="193"/>
      <c r="GE32" s="193"/>
      <c r="GF32" s="193"/>
      <c r="GG32" s="193"/>
      <c r="GH32" s="193"/>
      <c r="GI32" s="193"/>
      <c r="GJ32" s="193"/>
      <c r="GK32" s="193"/>
      <c r="GL32" s="193"/>
      <c r="GM32" s="193"/>
      <c r="GN32" s="193"/>
      <c r="GO32" s="193"/>
      <c r="GP32" s="193"/>
      <c r="GQ32" s="193"/>
      <c r="GR32" s="193"/>
      <c r="GS32" s="193"/>
      <c r="GT32" s="193"/>
      <c r="GU32" s="193"/>
      <c r="GV32" s="193"/>
      <c r="GW32" s="193"/>
      <c r="GX32" s="193"/>
      <c r="GY32" s="193"/>
      <c r="GZ32" s="193"/>
      <c r="HA32" s="193"/>
      <c r="HB32" s="193"/>
      <c r="HC32" s="193"/>
      <c r="HD32" s="193"/>
      <c r="HE32" s="193"/>
      <c r="HF32" s="193"/>
      <c r="HG32" s="193"/>
      <c r="HH32" s="193"/>
      <c r="HI32" s="193"/>
      <c r="HJ32" s="193"/>
      <c r="HK32" s="193"/>
      <c r="HL32" s="193"/>
      <c r="HM32" s="193"/>
      <c r="HN32" s="193"/>
      <c r="HO32" s="193"/>
      <c r="HP32" s="193"/>
      <c r="HQ32" s="193"/>
      <c r="HR32" s="193"/>
      <c r="HS32" s="193"/>
      <c r="HT32" s="193"/>
      <c r="HU32" s="193"/>
      <c r="HV32" s="193"/>
      <c r="HW32" s="193"/>
      <c r="HX32" s="193"/>
      <c r="HY32" s="193"/>
      <c r="HZ32" s="193"/>
      <c r="IA32" s="193"/>
      <c r="IB32" s="193"/>
      <c r="IC32" s="193"/>
      <c r="ID32" s="193"/>
      <c r="IE32" s="193"/>
      <c r="IF32" s="193"/>
      <c r="IG32" s="193"/>
      <c r="IH32" s="193"/>
      <c r="II32" s="193"/>
      <c r="IJ32" s="193"/>
      <c r="IK32" s="193"/>
      <c r="IL32" s="193"/>
      <c r="IM32" s="193"/>
      <c r="IN32" s="193"/>
      <c r="IO32" s="193"/>
      <c r="IP32" s="193"/>
      <c r="IQ32" s="193"/>
      <c r="IR32" s="193"/>
      <c r="IS32" s="193"/>
      <c r="IT32" s="193"/>
      <c r="IU32" s="193"/>
      <c r="IV32" s="193"/>
    </row>
    <row r="33" spans="1:256" x14ac:dyDescent="0.2">
      <c r="B33" s="214" t="s">
        <v>112</v>
      </c>
      <c r="C33" s="225">
        <v>24626.294999999998</v>
      </c>
      <c r="D33" s="225">
        <v>27487.450400000009</v>
      </c>
      <c r="E33" s="225">
        <v>30685.184448000007</v>
      </c>
      <c r="F33" s="225">
        <v>34259.580181760015</v>
      </c>
      <c r="G33" s="225">
        <v>38255.55170757122</v>
      </c>
      <c r="H33" s="225">
        <v>42723.433283039762</v>
      </c>
      <c r="I33" s="225">
        <v>47719.641039442948</v>
      </c>
      <c r="J33" s="225">
        <v>53307.416397355875</v>
      </c>
      <c r="K33" s="225">
        <v>59557.661369263529</v>
      </c>
      <c r="L33" s="225">
        <v>66549.877227831603</v>
      </c>
      <c r="M33" s="225">
        <v>74373.21946700773</v>
      </c>
      <c r="N33" s="225">
        <v>83127.68361616449</v>
      </c>
      <c r="O33" s="226">
        <v>582672.99413743708</v>
      </c>
      <c r="P33" s="225">
        <v>106104.58647618728</v>
      </c>
      <c r="Q33" s="225">
        <v>118418.97153059594</v>
      </c>
      <c r="R33" s="225">
        <v>126892.24030526439</v>
      </c>
      <c r="S33" s="225">
        <v>141648.09231325478</v>
      </c>
      <c r="T33" s="225">
        <v>152252.01902273105</v>
      </c>
      <c r="U33" s="225">
        <v>169990.32847585599</v>
      </c>
      <c r="V33" s="225">
        <v>182956.30646707327</v>
      </c>
      <c r="W33" s="225">
        <v>201991.79589851754</v>
      </c>
      <c r="X33" s="225">
        <v>215734.27454412269</v>
      </c>
      <c r="Y33" s="225">
        <v>238136.34383744028</v>
      </c>
      <c r="Z33" s="225">
        <v>254764.74299862259</v>
      </c>
      <c r="AA33" s="225">
        <v>281169.2961580588</v>
      </c>
      <c r="AB33" s="226">
        <v>1908889.7018696656</v>
      </c>
      <c r="AC33" s="225">
        <v>331063.49220467429</v>
      </c>
      <c r="AD33" s="225">
        <v>355464.57385408913</v>
      </c>
      <c r="AE33" s="225">
        <v>371088.12276541139</v>
      </c>
      <c r="AF33" s="225">
        <v>398424.95916602045</v>
      </c>
      <c r="AG33" s="225">
        <v>416038.2195120338</v>
      </c>
      <c r="AH33" s="225">
        <v>446670.9076700171</v>
      </c>
      <c r="AI33" s="225">
        <v>466529.56561138068</v>
      </c>
      <c r="AJ33" s="225">
        <v>500863.14584310958</v>
      </c>
      <c r="AK33" s="225">
        <v>523256.11405240808</v>
      </c>
      <c r="AL33" s="225">
        <v>561746.27478058194</v>
      </c>
      <c r="AM33" s="225">
        <v>587000.06942329009</v>
      </c>
      <c r="AN33" s="225">
        <v>630159.58889458748</v>
      </c>
      <c r="AO33" s="226">
        <v>4958145.4448830159</v>
      </c>
      <c r="AP33" s="225">
        <v>732764.21294201503</v>
      </c>
      <c r="AQ33" s="225">
        <v>778306.71756675804</v>
      </c>
      <c r="AR33" s="225">
        <v>805520.75272306253</v>
      </c>
      <c r="AS33" s="225">
        <v>855871.84317127476</v>
      </c>
      <c r="AT33" s="225">
        <v>885871.69395918399</v>
      </c>
      <c r="AU33" s="225">
        <v>941560.94354009163</v>
      </c>
      <c r="AV33" s="225">
        <v>974643.78509999299</v>
      </c>
      <c r="AW33" s="225">
        <v>1036260.9323788076</v>
      </c>
      <c r="AX33" s="225">
        <v>1072756.8231220313</v>
      </c>
      <c r="AY33" s="225">
        <v>1140958.7600788239</v>
      </c>
      <c r="AZ33" s="225">
        <v>1181234.3920976964</v>
      </c>
      <c r="BA33" s="225">
        <v>1256752.9764913185</v>
      </c>
      <c r="BB33" s="226">
        <v>10405750.856679739</v>
      </c>
      <c r="BC33" s="225">
        <v>1439278.9113845848</v>
      </c>
      <c r="BD33" s="225">
        <v>1510528.5123240971</v>
      </c>
      <c r="BE33" s="225">
        <v>1558067.5051384973</v>
      </c>
      <c r="BF33" s="225">
        <v>1637593.4528073031</v>
      </c>
      <c r="BG33" s="225">
        <v>1689470.6033666483</v>
      </c>
      <c r="BH33" s="225">
        <v>1778261.3639625902</v>
      </c>
      <c r="BI33" s="225">
        <v>1834962.8661360263</v>
      </c>
      <c r="BJ33" s="225">
        <v>1934126.2566293948</v>
      </c>
      <c r="BK33" s="225">
        <v>1996196.6619356258</v>
      </c>
      <c r="BL33" s="225">
        <v>2106974.3247467545</v>
      </c>
      <c r="BM33" s="225">
        <v>2175023.6889195014</v>
      </c>
      <c r="BN33" s="225">
        <v>2298807.3254449875</v>
      </c>
      <c r="BO33" s="227">
        <v>19660484.147351027</v>
      </c>
    </row>
    <row r="34" spans="1:256" x14ac:dyDescent="0.2">
      <c r="B34" s="214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6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6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6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7"/>
    </row>
    <row r="35" spans="1:256" x14ac:dyDescent="0.2">
      <c r="B35" s="214" t="s">
        <v>39</v>
      </c>
      <c r="C35" s="225">
        <v>13954.900499999998</v>
      </c>
      <c r="D35" s="225">
        <v>15576.221893333339</v>
      </c>
      <c r="E35" s="225">
        <v>17388.271187200004</v>
      </c>
      <c r="F35" s="225">
        <v>19413.762102997342</v>
      </c>
      <c r="G35" s="225">
        <v>21678.145967623692</v>
      </c>
      <c r="H35" s="225">
        <v>24209.945527055865</v>
      </c>
      <c r="I35" s="225">
        <v>27041.129922351003</v>
      </c>
      <c r="J35" s="225">
        <v>30207.535958501663</v>
      </c>
      <c r="K35" s="225">
        <v>33749.341442582663</v>
      </c>
      <c r="L35" s="225">
        <v>37711.597095771242</v>
      </c>
      <c r="M35" s="225">
        <v>42144.824364637716</v>
      </c>
      <c r="N35" s="225">
        <v>47105.687382493212</v>
      </c>
      <c r="O35" s="226"/>
      <c r="P35" s="228">
        <v>60125.932336506121</v>
      </c>
      <c r="Q35" s="228">
        <v>67104.0838673377</v>
      </c>
      <c r="R35" s="228">
        <v>71905.602839649815</v>
      </c>
      <c r="S35" s="228">
        <v>80267.252310844371</v>
      </c>
      <c r="T35" s="228">
        <v>86276.144112880924</v>
      </c>
      <c r="U35" s="228">
        <v>96327.852802985057</v>
      </c>
      <c r="V35" s="228">
        <v>103675.24033134151</v>
      </c>
      <c r="W35" s="228">
        <v>114462.0176758266</v>
      </c>
      <c r="X35" s="228">
        <v>122249.42224166953</v>
      </c>
      <c r="Y35" s="228">
        <v>134943.92817454948</v>
      </c>
      <c r="Z35" s="228">
        <v>144366.68769921947</v>
      </c>
      <c r="AA35" s="228">
        <v>159329.26782289997</v>
      </c>
      <c r="AB35" s="226"/>
      <c r="AC35" s="228">
        <v>187602.64558264875</v>
      </c>
      <c r="AD35" s="228">
        <v>201429.92518398384</v>
      </c>
      <c r="AE35" s="228">
        <v>210283.26956706645</v>
      </c>
      <c r="AF35" s="228">
        <v>225774.14352741159</v>
      </c>
      <c r="AG35" s="228">
        <v>235754.99105681916</v>
      </c>
      <c r="AH35" s="228">
        <v>253113.51434634303</v>
      </c>
      <c r="AI35" s="228">
        <v>264366.75384644902</v>
      </c>
      <c r="AJ35" s="228">
        <v>283822.44931109541</v>
      </c>
      <c r="AK35" s="228">
        <v>296511.79796303122</v>
      </c>
      <c r="AL35" s="228">
        <v>318322.88904232974</v>
      </c>
      <c r="AM35" s="228">
        <v>332633.37267319771</v>
      </c>
      <c r="AN35" s="228">
        <v>357090.43370693288</v>
      </c>
      <c r="AO35" s="226"/>
      <c r="AP35" s="228">
        <v>415233.05400047515</v>
      </c>
      <c r="AQ35" s="228">
        <v>441040.47328782955</v>
      </c>
      <c r="AR35" s="228">
        <v>456461.75987640209</v>
      </c>
      <c r="AS35" s="228">
        <v>484994.04446372233</v>
      </c>
      <c r="AT35" s="228">
        <v>501993.95991020423</v>
      </c>
      <c r="AU35" s="228">
        <v>533551.20133938524</v>
      </c>
      <c r="AV35" s="228">
        <v>552298.14488999604</v>
      </c>
      <c r="AW35" s="228">
        <v>587214.52834799094</v>
      </c>
      <c r="AX35" s="228">
        <v>607895.53310248442</v>
      </c>
      <c r="AY35" s="228">
        <v>646543.29737800022</v>
      </c>
      <c r="AZ35" s="228">
        <v>669366.15552202798</v>
      </c>
      <c r="BA35" s="228">
        <v>712160.02001174714</v>
      </c>
      <c r="BB35" s="226"/>
      <c r="BC35" s="228">
        <v>815591.38311793143</v>
      </c>
      <c r="BD35" s="228">
        <v>855966.15698365495</v>
      </c>
      <c r="BE35" s="228">
        <v>882904.91957848181</v>
      </c>
      <c r="BF35" s="228">
        <v>927969.62325747171</v>
      </c>
      <c r="BG35" s="228">
        <v>957366.67524110072</v>
      </c>
      <c r="BH35" s="228">
        <v>1007681.4395788012</v>
      </c>
      <c r="BI35" s="228">
        <v>1039812.2908104149</v>
      </c>
      <c r="BJ35" s="228">
        <v>1096004.878756657</v>
      </c>
      <c r="BK35" s="228">
        <v>1131178.1084301879</v>
      </c>
      <c r="BL35" s="228">
        <v>1193952.1173564941</v>
      </c>
      <c r="BM35" s="228">
        <v>1232513.4237210508</v>
      </c>
      <c r="BN35" s="228">
        <v>1302657.4844188262</v>
      </c>
      <c r="BO35" s="227"/>
    </row>
    <row r="36" spans="1:256" x14ac:dyDescent="0.2">
      <c r="B36" s="214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6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6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6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6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7"/>
    </row>
    <row r="37" spans="1:256" x14ac:dyDescent="0.2">
      <c r="B37" s="214" t="s">
        <v>23</v>
      </c>
      <c r="C37" s="229">
        <v>17304.192566666668</v>
      </c>
      <c r="D37" s="229">
        <v>9173.715674666666</v>
      </c>
      <c r="E37" s="229">
        <v>9214.2256889599994</v>
      </c>
      <c r="F37" s="229">
        <v>22592.906683635199</v>
      </c>
      <c r="G37" s="229">
        <v>9310.3382253514246</v>
      </c>
      <c r="H37" s="229">
        <v>9367.1695302954613</v>
      </c>
      <c r="I37" s="229">
        <v>9430.7945264723803</v>
      </c>
      <c r="J37" s="229">
        <v>22835.36126442633</v>
      </c>
      <c r="K37" s="229">
        <v>9581.7824661715731</v>
      </c>
      <c r="L37" s="229">
        <v>9671.0806837596829</v>
      </c>
      <c r="M37" s="229">
        <v>9771.0682223836338</v>
      </c>
      <c r="N37" s="229">
        <v>23216.362001780057</v>
      </c>
      <c r="O37" s="226"/>
      <c r="P37" s="229">
        <v>11136.553339578813</v>
      </c>
      <c r="Q37" s="229">
        <v>11303.843587186711</v>
      </c>
      <c r="R37" s="229">
        <v>11473.308962680079</v>
      </c>
      <c r="S37" s="229">
        <v>25013.808903606623</v>
      </c>
      <c r="T37" s="229">
        <v>11892.554104462812</v>
      </c>
      <c r="U37" s="229">
        <v>12149.395195915167</v>
      </c>
      <c r="V37" s="229">
        <v>50358.714755739507</v>
      </c>
      <c r="W37" s="229">
        <v>63963.719093929263</v>
      </c>
      <c r="X37" s="229">
        <v>50905.235333508033</v>
      </c>
      <c r="Y37" s="229">
        <v>51231.854339655183</v>
      </c>
      <c r="Z37" s="229">
        <v>51564.422322878825</v>
      </c>
      <c r="AA37" s="229">
        <v>65290.62481803196</v>
      </c>
      <c r="AB37" s="226"/>
      <c r="AC37" s="229">
        <v>74566.351998334256</v>
      </c>
      <c r="AD37" s="229">
        <v>88226.27661749204</v>
      </c>
      <c r="AE37" s="229">
        <v>75205.414262385166</v>
      </c>
      <c r="AF37" s="229">
        <v>88906.343118453355</v>
      </c>
      <c r="AG37" s="229">
        <v>75925.274992040271</v>
      </c>
      <c r="AH37" s="229">
        <v>89672.417584852563</v>
      </c>
      <c r="AI37" s="229">
        <v>76736.257410346501</v>
      </c>
      <c r="AJ37" s="229">
        <v>90535.493642120273</v>
      </c>
      <c r="AK37" s="229">
        <v>77650.019672972907</v>
      </c>
      <c r="AL37" s="229">
        <v>91507.987378894803</v>
      </c>
      <c r="AM37" s="229">
        <v>78679.72993841565</v>
      </c>
      <c r="AN37" s="229">
        <v>92603.924035842545</v>
      </c>
      <c r="AO37" s="226"/>
      <c r="AP37" s="229">
        <v>103828.02487843584</v>
      </c>
      <c r="AQ37" s="229">
        <v>117745.22023198176</v>
      </c>
      <c r="AR37" s="229">
        <v>104956.16760177452</v>
      </c>
      <c r="AS37" s="229">
        <v>118933.53316631791</v>
      </c>
      <c r="AT37" s="229">
        <v>106200.19684874277</v>
      </c>
      <c r="AU37" s="229">
        <v>120244.19813360368</v>
      </c>
      <c r="AV37" s="229">
        <v>107572.52163146836</v>
      </c>
      <c r="AW37" s="229">
        <v>121690.34398969027</v>
      </c>
      <c r="AX37" s="229">
        <v>109086.92847122141</v>
      </c>
      <c r="AY37" s="229">
        <v>123286.55954658691</v>
      </c>
      <c r="AZ37" s="229">
        <v>110758.73885363105</v>
      </c>
      <c r="BA37" s="229">
        <v>125049.06067579126</v>
      </c>
      <c r="BB37" s="226"/>
      <c r="BC37" s="229">
        <v>141048.52060079167</v>
      </c>
      <c r="BD37" s="229">
        <v>155130.48710311341</v>
      </c>
      <c r="BE37" s="229">
        <v>142747.93362606812</v>
      </c>
      <c r="BF37" s="229">
        <v>156918.63624521653</v>
      </c>
      <c r="BG37" s="229">
        <v>144622.8459230701</v>
      </c>
      <c r="BH37" s="229">
        <v>158893.01397463965</v>
      </c>
      <c r="BI37" s="229">
        <v>146693.71068477505</v>
      </c>
      <c r="BJ37" s="229">
        <v>161075.38269439636</v>
      </c>
      <c r="BK37" s="229">
        <v>148983.45746718766</v>
      </c>
      <c r="BL37" s="229">
        <v>163490.14160725364</v>
      </c>
      <c r="BM37" s="229">
        <v>151517.79555737524</v>
      </c>
      <c r="BN37" s="229">
        <v>166164.64978511329</v>
      </c>
      <c r="BO37" s="227"/>
    </row>
    <row r="38" spans="1:256" x14ac:dyDescent="0.2">
      <c r="B38" s="214" t="s">
        <v>116</v>
      </c>
      <c r="C38" s="229">
        <v>6032.4999999999991</v>
      </c>
      <c r="D38" s="229">
        <v>6032.4999999999991</v>
      </c>
      <c r="E38" s="229">
        <v>6032.4999999999991</v>
      </c>
      <c r="F38" s="229">
        <v>6032.4999999999991</v>
      </c>
      <c r="G38" s="229">
        <v>6032.4999999999991</v>
      </c>
      <c r="H38" s="229">
        <v>6032.4999999999991</v>
      </c>
      <c r="I38" s="229">
        <v>6032.4999999999991</v>
      </c>
      <c r="J38" s="229">
        <v>6032.4999999999991</v>
      </c>
      <c r="K38" s="229">
        <v>6032.4999999999991</v>
      </c>
      <c r="L38" s="229">
        <v>6032.4999999999991</v>
      </c>
      <c r="M38" s="229">
        <v>6032.4999999999991</v>
      </c>
      <c r="N38" s="229">
        <v>6032.4999999999991</v>
      </c>
      <c r="O38" s="226"/>
      <c r="P38" s="229">
        <v>8469.7250000000004</v>
      </c>
      <c r="Q38" s="229">
        <v>8469.7250000000004</v>
      </c>
      <c r="R38" s="229">
        <v>8469.7250000000004</v>
      </c>
      <c r="S38" s="229">
        <v>8469.7250000000004</v>
      </c>
      <c r="T38" s="229">
        <v>8469.7250000000004</v>
      </c>
      <c r="U38" s="229">
        <v>8469.7250000000004</v>
      </c>
      <c r="V38" s="229">
        <v>43743.700000000019</v>
      </c>
      <c r="W38" s="229">
        <v>43743.700000000019</v>
      </c>
      <c r="X38" s="229">
        <v>43743.700000000019</v>
      </c>
      <c r="Y38" s="229">
        <v>43743.700000000019</v>
      </c>
      <c r="Z38" s="229">
        <v>43743.700000000019</v>
      </c>
      <c r="AA38" s="229">
        <v>43743.700000000019</v>
      </c>
      <c r="AB38" s="226"/>
      <c r="AC38" s="229">
        <v>53579.358749999999</v>
      </c>
      <c r="AD38" s="229">
        <v>53579.358749999999</v>
      </c>
      <c r="AE38" s="229">
        <v>53579.358749999999</v>
      </c>
      <c r="AF38" s="229">
        <v>53579.358749999999</v>
      </c>
      <c r="AG38" s="229">
        <v>53579.358749999999</v>
      </c>
      <c r="AH38" s="229">
        <v>53579.358749999999</v>
      </c>
      <c r="AI38" s="229">
        <v>53579.358749999999</v>
      </c>
      <c r="AJ38" s="229">
        <v>53579.358749999999</v>
      </c>
      <c r="AK38" s="229">
        <v>53579.358749999999</v>
      </c>
      <c r="AL38" s="229">
        <v>53579.358749999999</v>
      </c>
      <c r="AM38" s="229">
        <v>53579.358749999999</v>
      </c>
      <c r="AN38" s="229">
        <v>53579.358749999999</v>
      </c>
      <c r="AO38" s="226"/>
      <c r="AP38" s="229">
        <v>60619.539187500006</v>
      </c>
      <c r="AQ38" s="229">
        <v>60619.539187500006</v>
      </c>
      <c r="AR38" s="229">
        <v>60619.539187500006</v>
      </c>
      <c r="AS38" s="229">
        <v>60619.539187500006</v>
      </c>
      <c r="AT38" s="229">
        <v>60619.539187500006</v>
      </c>
      <c r="AU38" s="229">
        <v>60619.539187500006</v>
      </c>
      <c r="AV38" s="229">
        <v>60619.539187500006</v>
      </c>
      <c r="AW38" s="229">
        <v>60619.539187500006</v>
      </c>
      <c r="AX38" s="229">
        <v>60619.539187500006</v>
      </c>
      <c r="AY38" s="229">
        <v>60619.539187500006</v>
      </c>
      <c r="AZ38" s="229">
        <v>60619.539187500006</v>
      </c>
      <c r="BA38" s="229">
        <v>60619.539187500006</v>
      </c>
      <c r="BB38" s="226"/>
      <c r="BC38" s="229">
        <v>62591.563021875001</v>
      </c>
      <c r="BD38" s="229">
        <v>62591.563021875001</v>
      </c>
      <c r="BE38" s="229">
        <v>62591.563021875001</v>
      </c>
      <c r="BF38" s="229">
        <v>62591.563021875001</v>
      </c>
      <c r="BG38" s="229">
        <v>62591.563021875001</v>
      </c>
      <c r="BH38" s="229">
        <v>62591.563021875001</v>
      </c>
      <c r="BI38" s="229">
        <v>62591.563021875001</v>
      </c>
      <c r="BJ38" s="229">
        <v>62591.563021875001</v>
      </c>
      <c r="BK38" s="229">
        <v>62591.563021875001</v>
      </c>
      <c r="BL38" s="229">
        <v>62591.563021875001</v>
      </c>
      <c r="BM38" s="229">
        <v>62591.563021875001</v>
      </c>
      <c r="BN38" s="229">
        <v>62591.563021875001</v>
      </c>
      <c r="BO38" s="227"/>
    </row>
    <row r="39" spans="1:256" x14ac:dyDescent="0.2">
      <c r="B39" s="214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26">
        <v>0</v>
      </c>
      <c r="P39" s="201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26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26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26"/>
      <c r="BC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27"/>
    </row>
    <row r="40" spans="1:256" x14ac:dyDescent="0.2">
      <c r="B40" s="193" t="s">
        <v>120</v>
      </c>
      <c r="C40" s="230">
        <v>25583.157375000003</v>
      </c>
      <c r="D40" s="230">
        <v>13373.136259999999</v>
      </c>
      <c r="E40" s="230">
        <v>13417.912611199999</v>
      </c>
      <c r="F40" s="230">
        <v>33468.062124543998</v>
      </c>
      <c r="G40" s="230">
        <v>13524.22957948928</v>
      </c>
      <c r="H40" s="230">
        <v>13587.137129027993</v>
      </c>
      <c r="I40" s="230">
        <v>13657.593584511353</v>
      </c>
      <c r="J40" s="230">
        <v>33736.504814652712</v>
      </c>
      <c r="K40" s="230">
        <v>13824.885392411041</v>
      </c>
      <c r="L40" s="230">
        <v>13923.871639500367</v>
      </c>
      <c r="M40" s="230">
        <v>14034.736236240411</v>
      </c>
      <c r="N40" s="230">
        <v>34158.904584589262</v>
      </c>
      <c r="O40" s="226">
        <v>236290.13133116646</v>
      </c>
      <c r="P40" s="230">
        <v>15899.307076987283</v>
      </c>
      <c r="Q40" s="230">
        <v>16088.670523127086</v>
      </c>
      <c r="R40" s="230">
        <v>16300.502242493796</v>
      </c>
      <c r="S40" s="230">
        <v>36537.47289384366</v>
      </c>
      <c r="T40" s="230">
        <v>16802.571061580566</v>
      </c>
      <c r="U40" s="230">
        <v>17099.14115149347</v>
      </c>
      <c r="V40" s="230">
        <v>68123.290601273911</v>
      </c>
      <c r="W40" s="230">
        <v>88435.619661401302</v>
      </c>
      <c r="X40" s="230">
        <v>68779.181627541431</v>
      </c>
      <c r="Y40" s="230">
        <v>69157.099790295571</v>
      </c>
      <c r="Z40" s="230">
        <v>69572.809769325133</v>
      </c>
      <c r="AA40" s="230">
        <v>90030.090746257643</v>
      </c>
      <c r="AB40" s="226">
        <v>482795.66639936325</v>
      </c>
      <c r="AC40" s="230">
        <v>103499.21053647801</v>
      </c>
      <c r="AD40" s="230">
        <v>123867.09205696762</v>
      </c>
      <c r="AE40" s="230">
        <v>104257.68077975069</v>
      </c>
      <c r="AF40" s="230">
        <v>124672.38988184993</v>
      </c>
      <c r="AG40" s="230">
        <v>105112.72139050026</v>
      </c>
      <c r="AH40" s="230">
        <v>125580.27183892876</v>
      </c>
      <c r="AI40" s="230">
        <v>106076.73828746285</v>
      </c>
      <c r="AJ40" s="230">
        <v>126603.92473396486</v>
      </c>
      <c r="AK40" s="230">
        <v>107163.74893919732</v>
      </c>
      <c r="AL40" s="230">
        <v>127758.24969443929</v>
      </c>
      <c r="AM40" s="230">
        <v>108389.594560507</v>
      </c>
      <c r="AN40" s="230">
        <v>129060.08810929087</v>
      </c>
      <c r="AO40" s="226">
        <v>1262981.6227000465</v>
      </c>
      <c r="AP40" s="230">
        <v>145182.3662529437</v>
      </c>
      <c r="AQ40" s="230">
        <v>165830.44676013885</v>
      </c>
      <c r="AR40" s="230">
        <v>146510.79763904648</v>
      </c>
      <c r="AS40" s="230">
        <v>167225.0905336205</v>
      </c>
      <c r="AT40" s="230">
        <v>147975.08680331823</v>
      </c>
      <c r="AU40" s="230">
        <v>168762.64248270507</v>
      </c>
      <c r="AV40" s="230">
        <v>149589.71352170259</v>
      </c>
      <c r="AW40" s="230">
        <v>170458.36132264137</v>
      </c>
      <c r="AX40" s="230">
        <v>151370.75859122197</v>
      </c>
      <c r="AY40" s="230">
        <v>172329.19551948627</v>
      </c>
      <c r="AZ40" s="230">
        <v>153336.08631995809</v>
      </c>
      <c r="BA40" s="230">
        <v>174393.9761312303</v>
      </c>
      <c r="BB40" s="226">
        <v>1738570.545746783</v>
      </c>
      <c r="BC40" s="230">
        <v>197273.66084426461</v>
      </c>
      <c r="BD40" s="230">
        <v>218040.36259304965</v>
      </c>
      <c r="BE40" s="230">
        <v>199228.83741340967</v>
      </c>
      <c r="BF40" s="230">
        <v>220087.26160378827</v>
      </c>
      <c r="BG40" s="230">
        <v>201384.19036777189</v>
      </c>
      <c r="BH40" s="230">
        <v>222345.48864214652</v>
      </c>
      <c r="BI40" s="230">
        <v>203763.02619648245</v>
      </c>
      <c r="BJ40" s="230">
        <v>224839.71725844758</v>
      </c>
      <c r="BK40" s="230">
        <v>206391.47739110337</v>
      </c>
      <c r="BL40" s="230">
        <v>227597.61528714668</v>
      </c>
      <c r="BM40" s="230">
        <v>209298.84939146537</v>
      </c>
      <c r="BN40" s="230">
        <v>230650.21255044499</v>
      </c>
      <c r="BO40" s="227">
        <v>2330250.4869890758</v>
      </c>
    </row>
    <row r="41" spans="1:256" x14ac:dyDescent="0.2">
      <c r="B41" s="193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26">
        <v>0</v>
      </c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26">
        <v>0</v>
      </c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26">
        <v>0</v>
      </c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26">
        <v>0</v>
      </c>
      <c r="BC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27">
        <v>0</v>
      </c>
    </row>
    <row r="42" spans="1:256" x14ac:dyDescent="0.2">
      <c r="B42" s="231" t="s">
        <v>139</v>
      </c>
      <c r="C42" s="233">
        <v>10583.333333333332</v>
      </c>
      <c r="D42" s="233">
        <v>10583.333333333332</v>
      </c>
      <c r="E42" s="233">
        <v>10583.333333333332</v>
      </c>
      <c r="F42" s="233">
        <v>10583.333333333332</v>
      </c>
      <c r="G42" s="233">
        <v>10583.333333333332</v>
      </c>
      <c r="H42" s="233">
        <v>10583.333333333332</v>
      </c>
      <c r="I42" s="233">
        <v>10583.333333333332</v>
      </c>
      <c r="J42" s="233">
        <v>10583.333333333332</v>
      </c>
      <c r="K42" s="233">
        <v>10583.333333333332</v>
      </c>
      <c r="L42" s="233">
        <v>10583.333333333332</v>
      </c>
      <c r="M42" s="233">
        <v>10583.333333333332</v>
      </c>
      <c r="N42" s="233">
        <v>10583.333333333332</v>
      </c>
      <c r="O42" s="226">
        <v>126999.99999999996</v>
      </c>
      <c r="P42" s="233">
        <v>14859.166666666666</v>
      </c>
      <c r="Q42" s="233">
        <v>14859.166666666666</v>
      </c>
      <c r="R42" s="233">
        <v>14859.166666666666</v>
      </c>
      <c r="S42" s="233">
        <v>14859.166666666666</v>
      </c>
      <c r="T42" s="233">
        <v>14859.166666666666</v>
      </c>
      <c r="U42" s="233">
        <v>14859.166666666666</v>
      </c>
      <c r="V42" s="233">
        <v>76743.333333333343</v>
      </c>
      <c r="W42" s="233">
        <v>76743.333333333343</v>
      </c>
      <c r="X42" s="233">
        <v>76743.333333333343</v>
      </c>
      <c r="Y42" s="233">
        <v>76743.333333333343</v>
      </c>
      <c r="Z42" s="233">
        <v>76743.333333333343</v>
      </c>
      <c r="AA42" s="233">
        <v>76743.333333333343</v>
      </c>
      <c r="AB42" s="226">
        <v>472871.66666666674</v>
      </c>
      <c r="AC42" s="233">
        <v>93998.875</v>
      </c>
      <c r="AD42" s="233">
        <v>93998.875</v>
      </c>
      <c r="AE42" s="233">
        <v>93998.875</v>
      </c>
      <c r="AF42" s="233">
        <v>93998.875</v>
      </c>
      <c r="AG42" s="233">
        <v>93998.875</v>
      </c>
      <c r="AH42" s="233">
        <v>93998.875</v>
      </c>
      <c r="AI42" s="233">
        <v>93998.875</v>
      </c>
      <c r="AJ42" s="233">
        <v>93998.875</v>
      </c>
      <c r="AK42" s="233">
        <v>93998.875</v>
      </c>
      <c r="AL42" s="233">
        <v>93998.875</v>
      </c>
      <c r="AM42" s="233">
        <v>93998.875</v>
      </c>
      <c r="AN42" s="233">
        <v>93998.875</v>
      </c>
      <c r="AO42" s="226">
        <v>1033987.625</v>
      </c>
      <c r="AP42" s="233">
        <v>106350.06875000001</v>
      </c>
      <c r="AQ42" s="233">
        <v>106350.06875000001</v>
      </c>
      <c r="AR42" s="233">
        <v>106350.06875000001</v>
      </c>
      <c r="AS42" s="233">
        <v>106350.06875000001</v>
      </c>
      <c r="AT42" s="233">
        <v>106350.06875000001</v>
      </c>
      <c r="AU42" s="233">
        <v>106350.06875000001</v>
      </c>
      <c r="AV42" s="233">
        <v>106350.06875000001</v>
      </c>
      <c r="AW42" s="233">
        <v>106350.06875000001</v>
      </c>
      <c r="AX42" s="233">
        <v>106350.06875000001</v>
      </c>
      <c r="AY42" s="233">
        <v>106350.06875000001</v>
      </c>
      <c r="AZ42" s="233">
        <v>106350.06875000001</v>
      </c>
      <c r="BA42" s="233">
        <v>106350.06875000001</v>
      </c>
      <c r="BB42" s="226">
        <v>1169850.7562500001</v>
      </c>
      <c r="BC42" s="233">
        <v>109809.7596875</v>
      </c>
      <c r="BD42" s="233">
        <v>109809.7596875</v>
      </c>
      <c r="BE42" s="233">
        <v>109809.7596875</v>
      </c>
      <c r="BF42" s="233">
        <v>109809.7596875</v>
      </c>
      <c r="BG42" s="233">
        <v>109809.7596875</v>
      </c>
      <c r="BH42" s="233">
        <v>109809.7596875</v>
      </c>
      <c r="BI42" s="233">
        <v>109809.7596875</v>
      </c>
      <c r="BJ42" s="233">
        <v>109809.7596875</v>
      </c>
      <c r="BK42" s="233">
        <v>109809.7596875</v>
      </c>
      <c r="BL42" s="233">
        <v>109809.7596875</v>
      </c>
      <c r="BM42" s="233">
        <v>109809.7596875</v>
      </c>
      <c r="BN42" s="233">
        <v>109809.7596875</v>
      </c>
      <c r="BO42" s="227">
        <v>1207907.3565624999</v>
      </c>
    </row>
    <row r="43" spans="1:256" x14ac:dyDescent="0.2">
      <c r="B43" s="231" t="s">
        <v>140</v>
      </c>
      <c r="C43" s="233">
        <v>846.66666666666663</v>
      </c>
      <c r="D43" s="233">
        <v>846.66666666666663</v>
      </c>
      <c r="E43" s="233">
        <v>846.66666666666663</v>
      </c>
      <c r="F43" s="233">
        <v>846.66666666666663</v>
      </c>
      <c r="G43" s="233">
        <v>846.66666666666663</v>
      </c>
      <c r="H43" s="233">
        <v>846.66666666666663</v>
      </c>
      <c r="I43" s="233">
        <v>846.66666666666663</v>
      </c>
      <c r="J43" s="233">
        <v>846.66666666666663</v>
      </c>
      <c r="K43" s="233">
        <v>846.66666666666663</v>
      </c>
      <c r="L43" s="233">
        <v>846.66666666666663</v>
      </c>
      <c r="M43" s="233">
        <v>846.66666666666663</v>
      </c>
      <c r="N43" s="233">
        <v>846.66666666666663</v>
      </c>
      <c r="O43" s="226">
        <v>10160</v>
      </c>
      <c r="P43" s="233">
        <v>1188.7333333333333</v>
      </c>
      <c r="Q43" s="233">
        <v>1188.7333333333333</v>
      </c>
      <c r="R43" s="233">
        <v>1188.7333333333333</v>
      </c>
      <c r="S43" s="233">
        <v>1188.7333333333333</v>
      </c>
      <c r="T43" s="233">
        <v>1188.7333333333333</v>
      </c>
      <c r="U43" s="233">
        <v>1188.7333333333333</v>
      </c>
      <c r="V43" s="233">
        <v>6139.4666666666672</v>
      </c>
      <c r="W43" s="233">
        <v>6139.4666666666672</v>
      </c>
      <c r="X43" s="233">
        <v>6139.4666666666672</v>
      </c>
      <c r="Y43" s="233">
        <v>6139.4666666666672</v>
      </c>
      <c r="Z43" s="233">
        <v>6139.4666666666672</v>
      </c>
      <c r="AA43" s="233">
        <v>6139.4666666666672</v>
      </c>
      <c r="AB43" s="226">
        <v>37829.733333333337</v>
      </c>
      <c r="AC43" s="233">
        <v>7519.91</v>
      </c>
      <c r="AD43" s="233">
        <v>7519.91</v>
      </c>
      <c r="AE43" s="233">
        <v>7519.91</v>
      </c>
      <c r="AF43" s="233">
        <v>7519.91</v>
      </c>
      <c r="AG43" s="233">
        <v>7519.91</v>
      </c>
      <c r="AH43" s="233">
        <v>7519.91</v>
      </c>
      <c r="AI43" s="233">
        <v>7519.91</v>
      </c>
      <c r="AJ43" s="233">
        <v>7519.91</v>
      </c>
      <c r="AK43" s="233">
        <v>7519.91</v>
      </c>
      <c r="AL43" s="233">
        <v>7519.91</v>
      </c>
      <c r="AM43" s="233">
        <v>7519.91</v>
      </c>
      <c r="AN43" s="233">
        <v>7519.91</v>
      </c>
      <c r="AO43" s="226">
        <v>82719.010000000024</v>
      </c>
      <c r="AP43" s="233">
        <v>8508.0055000000011</v>
      </c>
      <c r="AQ43" s="233">
        <v>8508.0055000000011</v>
      </c>
      <c r="AR43" s="233">
        <v>8508.0055000000011</v>
      </c>
      <c r="AS43" s="233">
        <v>8508.0055000000011</v>
      </c>
      <c r="AT43" s="233">
        <v>8508.0055000000011</v>
      </c>
      <c r="AU43" s="233">
        <v>8508.0055000000011</v>
      </c>
      <c r="AV43" s="233">
        <v>8508.0055000000011</v>
      </c>
      <c r="AW43" s="233">
        <v>8508.0055000000011</v>
      </c>
      <c r="AX43" s="233">
        <v>8508.0055000000011</v>
      </c>
      <c r="AY43" s="233">
        <v>8508.0055000000011</v>
      </c>
      <c r="AZ43" s="233">
        <v>8508.0055000000011</v>
      </c>
      <c r="BA43" s="233">
        <v>8508.0055000000011</v>
      </c>
      <c r="BB43" s="226">
        <v>93588.060500000007</v>
      </c>
      <c r="BC43" s="233">
        <v>8784.7807750000011</v>
      </c>
      <c r="BD43" s="233">
        <v>8784.7807750000011</v>
      </c>
      <c r="BE43" s="233">
        <v>8784.7807750000011</v>
      </c>
      <c r="BF43" s="233">
        <v>8784.7807750000011</v>
      </c>
      <c r="BG43" s="233">
        <v>8784.7807750000011</v>
      </c>
      <c r="BH43" s="233">
        <v>8784.7807750000011</v>
      </c>
      <c r="BI43" s="233">
        <v>8784.7807750000011</v>
      </c>
      <c r="BJ43" s="233">
        <v>8784.7807750000011</v>
      </c>
      <c r="BK43" s="233">
        <v>8784.7807750000011</v>
      </c>
      <c r="BL43" s="233">
        <v>8784.7807750000011</v>
      </c>
      <c r="BM43" s="233">
        <v>8784.7807750000011</v>
      </c>
      <c r="BN43" s="233">
        <v>8784.7807750000011</v>
      </c>
      <c r="BO43" s="227">
        <v>96632.588525000028</v>
      </c>
    </row>
    <row r="44" spans="1:256" x14ac:dyDescent="0.2">
      <c r="B44" s="231" t="s">
        <v>138</v>
      </c>
      <c r="C44" s="233">
        <v>634.99999999999989</v>
      </c>
      <c r="D44" s="233">
        <v>634.99999999999989</v>
      </c>
      <c r="E44" s="233">
        <v>634.99999999999989</v>
      </c>
      <c r="F44" s="233">
        <v>634.99999999999989</v>
      </c>
      <c r="G44" s="233">
        <v>634.99999999999989</v>
      </c>
      <c r="H44" s="233">
        <v>634.99999999999989</v>
      </c>
      <c r="I44" s="233">
        <v>634.99999999999989</v>
      </c>
      <c r="J44" s="233">
        <v>634.99999999999989</v>
      </c>
      <c r="K44" s="233">
        <v>634.99999999999989</v>
      </c>
      <c r="L44" s="233">
        <v>634.99999999999989</v>
      </c>
      <c r="M44" s="233">
        <v>634.99999999999989</v>
      </c>
      <c r="N44" s="233">
        <v>634.99999999999989</v>
      </c>
      <c r="O44" s="226">
        <v>7619.9999999999991</v>
      </c>
      <c r="P44" s="233">
        <v>891.55</v>
      </c>
      <c r="Q44" s="233">
        <v>891.55</v>
      </c>
      <c r="R44" s="233">
        <v>891.55</v>
      </c>
      <c r="S44" s="233">
        <v>891.55</v>
      </c>
      <c r="T44" s="233">
        <v>891.55</v>
      </c>
      <c r="U44" s="233">
        <v>891.55</v>
      </c>
      <c r="V44" s="233">
        <v>4604.6000000000004</v>
      </c>
      <c r="W44" s="233">
        <v>4604.6000000000004</v>
      </c>
      <c r="X44" s="233">
        <v>4604.6000000000004</v>
      </c>
      <c r="Y44" s="233">
        <v>4604.6000000000004</v>
      </c>
      <c r="Z44" s="233">
        <v>4604.6000000000004</v>
      </c>
      <c r="AA44" s="233">
        <v>4604.6000000000004</v>
      </c>
      <c r="AB44" s="226">
        <v>28372.300000000003</v>
      </c>
      <c r="AC44" s="233">
        <v>5639.9324999999999</v>
      </c>
      <c r="AD44" s="233">
        <v>5639.9324999999999</v>
      </c>
      <c r="AE44" s="233">
        <v>5639.9324999999999</v>
      </c>
      <c r="AF44" s="233">
        <v>5639.9324999999999</v>
      </c>
      <c r="AG44" s="233">
        <v>5639.9324999999999</v>
      </c>
      <c r="AH44" s="233">
        <v>5639.9324999999999</v>
      </c>
      <c r="AI44" s="233">
        <v>5639.9324999999999</v>
      </c>
      <c r="AJ44" s="233">
        <v>5639.9324999999999</v>
      </c>
      <c r="AK44" s="233">
        <v>5639.9324999999999</v>
      </c>
      <c r="AL44" s="233">
        <v>5639.9324999999999</v>
      </c>
      <c r="AM44" s="233">
        <v>5639.9324999999999</v>
      </c>
      <c r="AN44" s="233">
        <v>5639.9324999999999</v>
      </c>
      <c r="AO44" s="226">
        <v>62039.257500000014</v>
      </c>
      <c r="AP44" s="233">
        <v>6381.0041250000004</v>
      </c>
      <c r="AQ44" s="233">
        <v>6381.0041250000004</v>
      </c>
      <c r="AR44" s="233">
        <v>6381.0041250000004</v>
      </c>
      <c r="AS44" s="233">
        <v>6381.0041250000004</v>
      </c>
      <c r="AT44" s="233">
        <v>6381.0041250000004</v>
      </c>
      <c r="AU44" s="233">
        <v>6381.0041250000004</v>
      </c>
      <c r="AV44" s="233">
        <v>6381.0041250000004</v>
      </c>
      <c r="AW44" s="233">
        <v>6381.0041250000004</v>
      </c>
      <c r="AX44" s="233">
        <v>6381.0041250000004</v>
      </c>
      <c r="AY44" s="233">
        <v>6381.0041250000004</v>
      </c>
      <c r="AZ44" s="233">
        <v>6381.0041250000004</v>
      </c>
      <c r="BA44" s="233">
        <v>6381.0041250000004</v>
      </c>
      <c r="BB44" s="226">
        <v>70191.045375000002</v>
      </c>
      <c r="BC44" s="233">
        <v>6588.5855812499994</v>
      </c>
      <c r="BD44" s="233">
        <v>6588.5855812499994</v>
      </c>
      <c r="BE44" s="233">
        <v>6588.5855812499994</v>
      </c>
      <c r="BF44" s="233">
        <v>6588.5855812499994</v>
      </c>
      <c r="BG44" s="233">
        <v>6588.5855812499994</v>
      </c>
      <c r="BH44" s="233">
        <v>6588.5855812499994</v>
      </c>
      <c r="BI44" s="233">
        <v>6588.5855812499994</v>
      </c>
      <c r="BJ44" s="233">
        <v>6588.5855812499994</v>
      </c>
      <c r="BK44" s="233">
        <v>6588.5855812499994</v>
      </c>
      <c r="BL44" s="233">
        <v>6588.5855812499994</v>
      </c>
      <c r="BM44" s="233">
        <v>6588.5855812499994</v>
      </c>
      <c r="BN44" s="233">
        <v>6588.5855812499994</v>
      </c>
      <c r="BO44" s="227">
        <v>72474.441393749992</v>
      </c>
    </row>
    <row r="45" spans="1:256" x14ac:dyDescent="0.2">
      <c r="B45" s="193" t="s">
        <v>143</v>
      </c>
      <c r="C45" s="230">
        <v>12064.999999999998</v>
      </c>
      <c r="D45" s="230">
        <v>12064.999999999998</v>
      </c>
      <c r="E45" s="230">
        <v>12064.999999999998</v>
      </c>
      <c r="F45" s="230">
        <v>12064.999999999998</v>
      </c>
      <c r="G45" s="230">
        <v>12064.999999999998</v>
      </c>
      <c r="H45" s="230">
        <v>12064.999999999998</v>
      </c>
      <c r="I45" s="230">
        <v>12064.999999999998</v>
      </c>
      <c r="J45" s="230">
        <v>12064.999999999998</v>
      </c>
      <c r="K45" s="230">
        <v>12064.999999999998</v>
      </c>
      <c r="L45" s="230">
        <v>12064.999999999998</v>
      </c>
      <c r="M45" s="230">
        <v>12064.999999999998</v>
      </c>
      <c r="N45" s="230">
        <v>12064.999999999998</v>
      </c>
      <c r="O45" s="226">
        <v>144779.99999999997</v>
      </c>
      <c r="P45" s="230">
        <v>16939.45</v>
      </c>
      <c r="Q45" s="230">
        <v>16939.45</v>
      </c>
      <c r="R45" s="230">
        <v>16939.45</v>
      </c>
      <c r="S45" s="230">
        <v>16939.45</v>
      </c>
      <c r="T45" s="230">
        <v>16939.45</v>
      </c>
      <c r="U45" s="230">
        <v>16939.45</v>
      </c>
      <c r="V45" s="230">
        <v>87487.400000000023</v>
      </c>
      <c r="W45" s="230">
        <v>87487.400000000023</v>
      </c>
      <c r="X45" s="230">
        <v>87487.400000000023</v>
      </c>
      <c r="Y45" s="230">
        <v>87487.400000000023</v>
      </c>
      <c r="Z45" s="230">
        <v>87487.400000000023</v>
      </c>
      <c r="AA45" s="230">
        <v>87487.400000000023</v>
      </c>
      <c r="AB45" s="226">
        <v>539073.70000000019</v>
      </c>
      <c r="AC45" s="230">
        <v>107158.7175</v>
      </c>
      <c r="AD45" s="230">
        <v>107158.7175</v>
      </c>
      <c r="AE45" s="230">
        <v>107158.7175</v>
      </c>
      <c r="AF45" s="230">
        <v>107158.7175</v>
      </c>
      <c r="AG45" s="230">
        <v>107158.7175</v>
      </c>
      <c r="AH45" s="230">
        <v>107158.7175</v>
      </c>
      <c r="AI45" s="230">
        <v>107158.7175</v>
      </c>
      <c r="AJ45" s="230">
        <v>107158.7175</v>
      </c>
      <c r="AK45" s="230">
        <v>107158.7175</v>
      </c>
      <c r="AL45" s="230">
        <v>107158.7175</v>
      </c>
      <c r="AM45" s="230">
        <v>107158.7175</v>
      </c>
      <c r="AN45" s="230">
        <v>107158.7175</v>
      </c>
      <c r="AO45" s="226">
        <v>1178745.8925000001</v>
      </c>
      <c r="AP45" s="230">
        <v>121239.07837500001</v>
      </c>
      <c r="AQ45" s="230">
        <v>121239.07837500001</v>
      </c>
      <c r="AR45" s="230">
        <v>121239.07837500001</v>
      </c>
      <c r="AS45" s="230">
        <v>121239.07837500001</v>
      </c>
      <c r="AT45" s="230">
        <v>121239.07837500001</v>
      </c>
      <c r="AU45" s="230">
        <v>121239.07837500001</v>
      </c>
      <c r="AV45" s="230">
        <v>121239.07837500001</v>
      </c>
      <c r="AW45" s="230">
        <v>121239.07837500001</v>
      </c>
      <c r="AX45" s="230">
        <v>121239.07837500001</v>
      </c>
      <c r="AY45" s="230">
        <v>121239.07837500001</v>
      </c>
      <c r="AZ45" s="230">
        <v>121239.07837500001</v>
      </c>
      <c r="BA45" s="230">
        <v>121239.07837500001</v>
      </c>
      <c r="BB45" s="226">
        <v>1333629.8621250002</v>
      </c>
      <c r="BC45" s="230">
        <v>125183.12604375</v>
      </c>
      <c r="BD45" s="230">
        <v>125183.12604375</v>
      </c>
      <c r="BE45" s="230">
        <v>125183.12604375</v>
      </c>
      <c r="BF45" s="230">
        <v>125183.12604375</v>
      </c>
      <c r="BG45" s="230">
        <v>125183.12604375</v>
      </c>
      <c r="BH45" s="230">
        <v>125183.12604375</v>
      </c>
      <c r="BI45" s="230">
        <v>125183.12604375</v>
      </c>
      <c r="BJ45" s="230">
        <v>125183.12604375</v>
      </c>
      <c r="BK45" s="230">
        <v>125183.12604375</v>
      </c>
      <c r="BL45" s="230">
        <v>125183.12604375</v>
      </c>
      <c r="BM45" s="230">
        <v>125183.12604375</v>
      </c>
      <c r="BN45" s="230">
        <v>125183.12604375</v>
      </c>
      <c r="BO45" s="227">
        <v>1377014.3864812499</v>
      </c>
    </row>
    <row r="46" spans="1:256" ht="13.5" thickBot="1" x14ac:dyDescent="0.25">
      <c r="B46" s="193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26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26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26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26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27"/>
    </row>
    <row r="47" spans="1:256" s="221" customFormat="1" ht="12.75" customHeight="1" x14ac:dyDescent="0.2">
      <c r="A47" s="217"/>
      <c r="B47" s="217"/>
      <c r="C47" s="217" t="s">
        <v>92</v>
      </c>
      <c r="D47" s="217" t="s">
        <v>93</v>
      </c>
      <c r="E47" s="217" t="s">
        <v>94</v>
      </c>
      <c r="F47" s="217" t="s">
        <v>95</v>
      </c>
      <c r="G47" s="217" t="s">
        <v>96</v>
      </c>
      <c r="H47" s="217" t="s">
        <v>97</v>
      </c>
      <c r="I47" s="217" t="s">
        <v>98</v>
      </c>
      <c r="J47" s="217" t="s">
        <v>99</v>
      </c>
      <c r="K47" s="217" t="s">
        <v>100</v>
      </c>
      <c r="L47" s="217" t="s">
        <v>101</v>
      </c>
      <c r="M47" s="217" t="s">
        <v>102</v>
      </c>
      <c r="N47" s="217" t="s">
        <v>103</v>
      </c>
      <c r="O47" s="218" t="s">
        <v>9</v>
      </c>
      <c r="P47" s="217" t="s">
        <v>92</v>
      </c>
      <c r="Q47" s="217" t="s">
        <v>93</v>
      </c>
      <c r="R47" s="217" t="s">
        <v>94</v>
      </c>
      <c r="S47" s="217" t="s">
        <v>95</v>
      </c>
      <c r="T47" s="217" t="s">
        <v>96</v>
      </c>
      <c r="U47" s="217" t="s">
        <v>97</v>
      </c>
      <c r="V47" s="217" t="s">
        <v>98</v>
      </c>
      <c r="W47" s="217" t="s">
        <v>99</v>
      </c>
      <c r="X47" s="217" t="s">
        <v>100</v>
      </c>
      <c r="Y47" s="217" t="s">
        <v>101</v>
      </c>
      <c r="Z47" s="217" t="s">
        <v>102</v>
      </c>
      <c r="AA47" s="217" t="s">
        <v>103</v>
      </c>
      <c r="AB47" s="218" t="s">
        <v>9</v>
      </c>
      <c r="AC47" s="217" t="s">
        <v>92</v>
      </c>
      <c r="AD47" s="217" t="s">
        <v>93</v>
      </c>
      <c r="AE47" s="217" t="s">
        <v>94</v>
      </c>
      <c r="AF47" s="217" t="s">
        <v>95</v>
      </c>
      <c r="AG47" s="217" t="s">
        <v>96</v>
      </c>
      <c r="AH47" s="217" t="s">
        <v>97</v>
      </c>
      <c r="AI47" s="217" t="s">
        <v>98</v>
      </c>
      <c r="AJ47" s="217" t="s">
        <v>99</v>
      </c>
      <c r="AK47" s="217" t="s">
        <v>100</v>
      </c>
      <c r="AL47" s="217" t="s">
        <v>101</v>
      </c>
      <c r="AM47" s="217" t="s">
        <v>102</v>
      </c>
      <c r="AN47" s="217" t="s">
        <v>103</v>
      </c>
      <c r="AO47" s="218" t="s">
        <v>9</v>
      </c>
      <c r="AP47" s="217" t="s">
        <v>92</v>
      </c>
      <c r="AQ47" s="217" t="s">
        <v>93</v>
      </c>
      <c r="AR47" s="217" t="s">
        <v>94</v>
      </c>
      <c r="AS47" s="217" t="s">
        <v>95</v>
      </c>
      <c r="AT47" s="217" t="s">
        <v>96</v>
      </c>
      <c r="AU47" s="217" t="s">
        <v>97</v>
      </c>
      <c r="AV47" s="217" t="s">
        <v>98</v>
      </c>
      <c r="AW47" s="217" t="s">
        <v>99</v>
      </c>
      <c r="AX47" s="217" t="s">
        <v>100</v>
      </c>
      <c r="AY47" s="217" t="s">
        <v>101</v>
      </c>
      <c r="AZ47" s="217" t="s">
        <v>102</v>
      </c>
      <c r="BA47" s="217" t="s">
        <v>103</v>
      </c>
      <c r="BB47" s="218" t="s">
        <v>9</v>
      </c>
      <c r="BC47" s="217" t="s">
        <v>92</v>
      </c>
      <c r="BD47" s="217" t="s">
        <v>93</v>
      </c>
      <c r="BE47" s="217" t="s">
        <v>94</v>
      </c>
      <c r="BF47" s="217" t="s">
        <v>95</v>
      </c>
      <c r="BG47" s="217" t="s">
        <v>96</v>
      </c>
      <c r="BH47" s="217" t="s">
        <v>97</v>
      </c>
      <c r="BI47" s="217" t="s">
        <v>98</v>
      </c>
      <c r="BJ47" s="217" t="s">
        <v>99</v>
      </c>
      <c r="BK47" s="217" t="s">
        <v>100</v>
      </c>
      <c r="BL47" s="217" t="s">
        <v>101</v>
      </c>
      <c r="BM47" s="217" t="s">
        <v>102</v>
      </c>
      <c r="BN47" s="217" t="s">
        <v>103</v>
      </c>
      <c r="BO47" s="218" t="s">
        <v>91</v>
      </c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20"/>
      <c r="EO47" s="220"/>
      <c r="EP47" s="220"/>
      <c r="EQ47" s="220"/>
      <c r="ER47" s="220"/>
      <c r="ES47" s="220"/>
      <c r="ET47" s="220"/>
      <c r="EU47" s="220"/>
      <c r="EV47" s="220"/>
      <c r="EW47" s="220"/>
      <c r="EX47" s="220"/>
      <c r="EY47" s="220"/>
      <c r="EZ47" s="220"/>
      <c r="FA47" s="220"/>
      <c r="FB47" s="220"/>
      <c r="FC47" s="220"/>
      <c r="FD47" s="220"/>
      <c r="FE47" s="220"/>
      <c r="FF47" s="220"/>
      <c r="FG47" s="220"/>
      <c r="FH47" s="220"/>
      <c r="FI47" s="220"/>
      <c r="FJ47" s="220"/>
      <c r="FK47" s="220"/>
      <c r="FL47" s="220"/>
      <c r="FM47" s="220"/>
      <c r="FN47" s="220"/>
      <c r="FO47" s="220"/>
      <c r="FP47" s="220"/>
      <c r="FQ47" s="220"/>
      <c r="FR47" s="220"/>
      <c r="FS47" s="220"/>
      <c r="FT47" s="220"/>
      <c r="FU47" s="220"/>
      <c r="FV47" s="220"/>
      <c r="FW47" s="220"/>
      <c r="FX47" s="220"/>
      <c r="FY47" s="220"/>
      <c r="FZ47" s="220"/>
      <c r="GA47" s="220"/>
      <c r="GB47" s="220"/>
      <c r="GC47" s="220"/>
      <c r="GD47" s="220"/>
      <c r="GE47" s="220"/>
      <c r="GF47" s="220"/>
      <c r="GG47" s="220"/>
      <c r="GH47" s="220"/>
      <c r="GI47" s="220"/>
      <c r="GJ47" s="220"/>
      <c r="GK47" s="220"/>
      <c r="GL47" s="220"/>
      <c r="GM47" s="220"/>
      <c r="GN47" s="220"/>
      <c r="GO47" s="220"/>
      <c r="GP47" s="220"/>
      <c r="GQ47" s="220"/>
      <c r="GR47" s="220"/>
      <c r="GS47" s="220"/>
      <c r="GT47" s="220"/>
      <c r="GU47" s="220"/>
      <c r="GV47" s="220"/>
      <c r="GW47" s="220"/>
      <c r="GX47" s="220"/>
      <c r="GY47" s="220"/>
      <c r="GZ47" s="220"/>
      <c r="HA47" s="220"/>
      <c r="HB47" s="220"/>
      <c r="HC47" s="220"/>
      <c r="HD47" s="220"/>
      <c r="HE47" s="220"/>
      <c r="HF47" s="220"/>
      <c r="HG47" s="220"/>
      <c r="HH47" s="220"/>
      <c r="HI47" s="220"/>
      <c r="HJ47" s="220"/>
      <c r="HK47" s="220"/>
      <c r="HL47" s="220"/>
      <c r="HM47" s="220"/>
      <c r="HN47" s="220"/>
      <c r="HO47" s="220"/>
      <c r="HP47" s="220"/>
      <c r="HQ47" s="220"/>
      <c r="HR47" s="220"/>
      <c r="HS47" s="220"/>
      <c r="HT47" s="220"/>
      <c r="HU47" s="220"/>
      <c r="HV47" s="220"/>
      <c r="HW47" s="220"/>
      <c r="HX47" s="220"/>
      <c r="HY47" s="220"/>
      <c r="HZ47" s="220"/>
      <c r="IA47" s="220"/>
      <c r="IB47" s="220"/>
      <c r="IC47" s="220"/>
      <c r="ID47" s="220"/>
      <c r="IE47" s="220"/>
      <c r="IF47" s="220"/>
      <c r="IG47" s="220"/>
      <c r="IH47" s="220"/>
      <c r="II47" s="220"/>
      <c r="IJ47" s="220"/>
      <c r="IK47" s="220"/>
      <c r="IL47" s="220"/>
      <c r="IM47" s="220"/>
      <c r="IN47" s="220"/>
      <c r="IO47" s="220"/>
      <c r="IP47" s="220"/>
      <c r="IQ47" s="220"/>
      <c r="IR47" s="220"/>
      <c r="IS47" s="220"/>
      <c r="IT47" s="220"/>
      <c r="IU47" s="220"/>
      <c r="IV47" s="220"/>
    </row>
    <row r="48" spans="1:256" s="222" customFormat="1" ht="15" customHeight="1" thickBot="1" x14ac:dyDescent="0.25">
      <c r="A48" s="217"/>
      <c r="B48" s="217"/>
      <c r="C48" s="217" t="s">
        <v>0</v>
      </c>
      <c r="D48" s="217" t="s">
        <v>0</v>
      </c>
      <c r="E48" s="217" t="s">
        <v>0</v>
      </c>
      <c r="F48" s="217" t="s">
        <v>0</v>
      </c>
      <c r="G48" s="217" t="s">
        <v>0</v>
      </c>
      <c r="H48" s="217" t="s">
        <v>0</v>
      </c>
      <c r="I48" s="217" t="s">
        <v>0</v>
      </c>
      <c r="J48" s="217" t="s">
        <v>0</v>
      </c>
      <c r="K48" s="217" t="s">
        <v>0</v>
      </c>
      <c r="L48" s="217" t="s">
        <v>0</v>
      </c>
      <c r="M48" s="217" t="s">
        <v>0</v>
      </c>
      <c r="N48" s="217" t="s">
        <v>0</v>
      </c>
      <c r="O48" s="218" t="s">
        <v>0</v>
      </c>
      <c r="P48" s="217" t="s">
        <v>1</v>
      </c>
      <c r="Q48" s="217" t="s">
        <v>1</v>
      </c>
      <c r="R48" s="217" t="s">
        <v>1</v>
      </c>
      <c r="S48" s="217" t="s">
        <v>1</v>
      </c>
      <c r="T48" s="217" t="s">
        <v>1</v>
      </c>
      <c r="U48" s="217" t="s">
        <v>1</v>
      </c>
      <c r="V48" s="217" t="s">
        <v>1</v>
      </c>
      <c r="W48" s="217" t="s">
        <v>1</v>
      </c>
      <c r="X48" s="217" t="s">
        <v>1</v>
      </c>
      <c r="Y48" s="217" t="s">
        <v>1</v>
      </c>
      <c r="Z48" s="217" t="s">
        <v>1</v>
      </c>
      <c r="AA48" s="217" t="s">
        <v>1</v>
      </c>
      <c r="AB48" s="218" t="s">
        <v>1</v>
      </c>
      <c r="AC48" s="217" t="s">
        <v>2</v>
      </c>
      <c r="AD48" s="217" t="s">
        <v>2</v>
      </c>
      <c r="AE48" s="217" t="s">
        <v>2</v>
      </c>
      <c r="AF48" s="217" t="s">
        <v>2</v>
      </c>
      <c r="AG48" s="217" t="s">
        <v>2</v>
      </c>
      <c r="AH48" s="217" t="s">
        <v>2</v>
      </c>
      <c r="AI48" s="217" t="s">
        <v>2</v>
      </c>
      <c r="AJ48" s="217" t="s">
        <v>2</v>
      </c>
      <c r="AK48" s="217" t="s">
        <v>2</v>
      </c>
      <c r="AL48" s="217" t="s">
        <v>2</v>
      </c>
      <c r="AM48" s="217" t="s">
        <v>2</v>
      </c>
      <c r="AN48" s="217" t="s">
        <v>2</v>
      </c>
      <c r="AO48" s="218" t="s">
        <v>2</v>
      </c>
      <c r="AP48" s="217" t="s">
        <v>3</v>
      </c>
      <c r="AQ48" s="217" t="s">
        <v>3</v>
      </c>
      <c r="AR48" s="217" t="s">
        <v>3</v>
      </c>
      <c r="AS48" s="217" t="s">
        <v>3</v>
      </c>
      <c r="AT48" s="217" t="s">
        <v>3</v>
      </c>
      <c r="AU48" s="217" t="s">
        <v>3</v>
      </c>
      <c r="AV48" s="217" t="s">
        <v>3</v>
      </c>
      <c r="AW48" s="217" t="s">
        <v>3</v>
      </c>
      <c r="AX48" s="217" t="s">
        <v>3</v>
      </c>
      <c r="AY48" s="217" t="s">
        <v>3</v>
      </c>
      <c r="AZ48" s="217" t="s">
        <v>3</v>
      </c>
      <c r="BA48" s="217" t="s">
        <v>3</v>
      </c>
      <c r="BB48" s="218" t="s">
        <v>3</v>
      </c>
      <c r="BC48" s="217" t="s">
        <v>4</v>
      </c>
      <c r="BD48" s="217" t="s">
        <v>4</v>
      </c>
      <c r="BE48" s="217" t="s">
        <v>4</v>
      </c>
      <c r="BF48" s="217" t="s">
        <v>4</v>
      </c>
      <c r="BG48" s="217" t="s">
        <v>4</v>
      </c>
      <c r="BH48" s="217" t="s">
        <v>4</v>
      </c>
      <c r="BI48" s="217" t="s">
        <v>4</v>
      </c>
      <c r="BJ48" s="217" t="s">
        <v>4</v>
      </c>
      <c r="BK48" s="217" t="s">
        <v>4</v>
      </c>
      <c r="BL48" s="217" t="s">
        <v>4</v>
      </c>
      <c r="BM48" s="217" t="s">
        <v>4</v>
      </c>
      <c r="BN48" s="217" t="s">
        <v>4</v>
      </c>
      <c r="BO48" s="218" t="s">
        <v>9</v>
      </c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19"/>
      <c r="EG48" s="219"/>
      <c r="EH48" s="219"/>
      <c r="EI48" s="219"/>
      <c r="EJ48" s="219"/>
      <c r="EK48" s="219"/>
      <c r="EL48" s="219"/>
      <c r="EM48" s="219"/>
      <c r="EN48" s="220"/>
      <c r="EO48" s="220"/>
      <c r="EP48" s="220"/>
      <c r="EQ48" s="220"/>
      <c r="ER48" s="220"/>
      <c r="ES48" s="220"/>
      <c r="ET48" s="220"/>
      <c r="EU48" s="220"/>
      <c r="EV48" s="220"/>
      <c r="EW48" s="220"/>
      <c r="EX48" s="220"/>
      <c r="EY48" s="220"/>
      <c r="EZ48" s="220"/>
      <c r="FA48" s="220"/>
      <c r="FB48" s="220"/>
      <c r="FC48" s="220"/>
      <c r="FD48" s="220"/>
      <c r="FE48" s="220"/>
      <c r="FF48" s="220"/>
      <c r="FG48" s="220"/>
      <c r="FH48" s="220"/>
      <c r="FI48" s="220"/>
      <c r="FJ48" s="220"/>
      <c r="FK48" s="220"/>
      <c r="FL48" s="220"/>
      <c r="FM48" s="220"/>
      <c r="FN48" s="220"/>
      <c r="FO48" s="220"/>
      <c r="FP48" s="220"/>
      <c r="FQ48" s="220"/>
      <c r="FR48" s="220"/>
      <c r="FS48" s="220"/>
      <c r="FT48" s="220"/>
      <c r="FU48" s="220"/>
      <c r="FV48" s="220"/>
      <c r="FW48" s="220"/>
      <c r="FX48" s="220"/>
      <c r="FY48" s="220"/>
      <c r="FZ48" s="220"/>
      <c r="GA48" s="220"/>
      <c r="GB48" s="220"/>
      <c r="GC48" s="220"/>
      <c r="GD48" s="220"/>
      <c r="GE48" s="220"/>
      <c r="GF48" s="220"/>
      <c r="GG48" s="220"/>
      <c r="GH48" s="220"/>
      <c r="GI48" s="220"/>
      <c r="GJ48" s="220"/>
      <c r="GK48" s="220"/>
      <c r="GL48" s="220"/>
      <c r="GM48" s="220"/>
      <c r="GN48" s="220"/>
      <c r="GO48" s="220"/>
      <c r="GP48" s="220"/>
      <c r="GQ48" s="220"/>
      <c r="GR48" s="220"/>
      <c r="GS48" s="220"/>
      <c r="GT48" s="220"/>
      <c r="GU48" s="220"/>
      <c r="GV48" s="220"/>
      <c r="GW48" s="220"/>
      <c r="GX48" s="220"/>
      <c r="GY48" s="220"/>
      <c r="GZ48" s="220"/>
      <c r="HA48" s="220"/>
      <c r="HB48" s="220"/>
      <c r="HC48" s="220"/>
      <c r="HD48" s="220"/>
      <c r="HE48" s="220"/>
      <c r="HF48" s="220"/>
      <c r="HG48" s="220"/>
      <c r="HH48" s="220"/>
      <c r="HI48" s="220"/>
      <c r="HJ48" s="220"/>
      <c r="HK48" s="220"/>
      <c r="HL48" s="220"/>
      <c r="HM48" s="220"/>
      <c r="HN48" s="220"/>
      <c r="HO48" s="220"/>
      <c r="HP48" s="220"/>
      <c r="HQ48" s="220"/>
      <c r="HR48" s="220"/>
      <c r="HS48" s="220"/>
      <c r="HT48" s="220"/>
      <c r="HU48" s="220"/>
      <c r="HV48" s="220"/>
      <c r="HW48" s="220"/>
      <c r="HX48" s="220"/>
      <c r="HY48" s="220"/>
      <c r="HZ48" s="220"/>
      <c r="IA48" s="220"/>
      <c r="IB48" s="220"/>
      <c r="IC48" s="220"/>
      <c r="ID48" s="220"/>
      <c r="IE48" s="220"/>
      <c r="IF48" s="220"/>
      <c r="IG48" s="220"/>
      <c r="IH48" s="220"/>
      <c r="II48" s="220"/>
      <c r="IJ48" s="220"/>
      <c r="IK48" s="220"/>
      <c r="IL48" s="220"/>
      <c r="IM48" s="220"/>
      <c r="IN48" s="220"/>
      <c r="IO48" s="220"/>
      <c r="IP48" s="220"/>
      <c r="IQ48" s="220"/>
      <c r="IR48" s="220"/>
      <c r="IS48" s="220"/>
      <c r="IT48" s="220"/>
      <c r="IU48" s="220"/>
      <c r="IV48" s="220"/>
    </row>
    <row r="49" spans="1:256" x14ac:dyDescent="0.2">
      <c r="B49" s="214" t="s">
        <v>10</v>
      </c>
      <c r="J49" s="202"/>
      <c r="K49" s="202"/>
      <c r="L49" s="202"/>
      <c r="M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3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3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32"/>
    </row>
    <row r="50" spans="1:256" x14ac:dyDescent="0.2">
      <c r="B50" s="231" t="s">
        <v>139</v>
      </c>
      <c r="C50" s="233">
        <v>10583.333333333332</v>
      </c>
      <c r="D50" s="233">
        <v>10583.333333333332</v>
      </c>
      <c r="E50" s="233">
        <v>10583.333333333332</v>
      </c>
      <c r="F50" s="233">
        <v>10583.333333333332</v>
      </c>
      <c r="G50" s="233">
        <v>10583.333333333332</v>
      </c>
      <c r="H50" s="233">
        <v>10583.333333333332</v>
      </c>
      <c r="I50" s="233">
        <v>10583.333333333332</v>
      </c>
      <c r="J50" s="233">
        <v>10583.333333333332</v>
      </c>
      <c r="K50" s="233">
        <v>10583.333333333332</v>
      </c>
      <c r="L50" s="233">
        <v>10583.333333333332</v>
      </c>
      <c r="M50" s="233">
        <v>10583.333333333332</v>
      </c>
      <c r="N50" s="233">
        <v>10583.333333333332</v>
      </c>
      <c r="O50" s="226">
        <v>126999.99999999996</v>
      </c>
      <c r="P50" s="233">
        <v>14859.166666666666</v>
      </c>
      <c r="Q50" s="233">
        <v>14859.166666666666</v>
      </c>
      <c r="R50" s="233">
        <v>14859.166666666666</v>
      </c>
      <c r="S50" s="233">
        <v>14859.166666666666</v>
      </c>
      <c r="T50" s="233">
        <v>14859.166666666666</v>
      </c>
      <c r="U50" s="233">
        <v>14859.166666666666</v>
      </c>
      <c r="V50" s="233">
        <v>76743.333333333343</v>
      </c>
      <c r="W50" s="233">
        <v>76743.333333333343</v>
      </c>
      <c r="X50" s="233">
        <v>76743.333333333343</v>
      </c>
      <c r="Y50" s="233">
        <v>76743.333333333343</v>
      </c>
      <c r="Z50" s="233">
        <v>76743.333333333343</v>
      </c>
      <c r="AA50" s="233">
        <v>76743.333333333343</v>
      </c>
      <c r="AB50" s="226">
        <v>549615.00000000012</v>
      </c>
      <c r="AC50" s="233">
        <v>93998.875</v>
      </c>
      <c r="AD50" s="233">
        <v>93998.875</v>
      </c>
      <c r="AE50" s="233">
        <v>93998.875</v>
      </c>
      <c r="AF50" s="233">
        <v>93998.875</v>
      </c>
      <c r="AG50" s="233">
        <v>93998.875</v>
      </c>
      <c r="AH50" s="233">
        <v>93998.875</v>
      </c>
      <c r="AI50" s="233">
        <v>93998.875</v>
      </c>
      <c r="AJ50" s="233">
        <v>93998.875</v>
      </c>
      <c r="AK50" s="233">
        <v>93998.875</v>
      </c>
      <c r="AL50" s="233">
        <v>93998.875</v>
      </c>
      <c r="AM50" s="233">
        <v>93998.875</v>
      </c>
      <c r="AN50" s="233">
        <v>93998.875</v>
      </c>
      <c r="AO50" s="226">
        <v>1127986.5</v>
      </c>
      <c r="AP50" s="233">
        <v>106350.06875000001</v>
      </c>
      <c r="AQ50" s="233">
        <v>106350.06875000001</v>
      </c>
      <c r="AR50" s="233">
        <v>106350.06875000001</v>
      </c>
      <c r="AS50" s="233">
        <v>106350.06875000001</v>
      </c>
      <c r="AT50" s="233">
        <v>106350.06875000001</v>
      </c>
      <c r="AU50" s="233">
        <v>106350.06875000001</v>
      </c>
      <c r="AV50" s="233">
        <v>106350.06875000001</v>
      </c>
      <c r="AW50" s="233">
        <v>106350.06875000001</v>
      </c>
      <c r="AX50" s="233">
        <v>106350.06875000001</v>
      </c>
      <c r="AY50" s="233">
        <v>106350.06875000001</v>
      </c>
      <c r="AZ50" s="233">
        <v>106350.06875000001</v>
      </c>
      <c r="BA50" s="233">
        <v>106350.06875000001</v>
      </c>
      <c r="BB50" s="226">
        <v>1276200.8250000002</v>
      </c>
      <c r="BC50" s="233">
        <v>109809.7596875</v>
      </c>
      <c r="BD50" s="233">
        <v>109809.7596875</v>
      </c>
      <c r="BE50" s="233">
        <v>109809.7596875</v>
      </c>
      <c r="BF50" s="233">
        <v>109809.7596875</v>
      </c>
      <c r="BG50" s="233">
        <v>109809.7596875</v>
      </c>
      <c r="BH50" s="233">
        <v>109809.7596875</v>
      </c>
      <c r="BI50" s="233">
        <v>109809.7596875</v>
      </c>
      <c r="BJ50" s="233">
        <v>109809.7596875</v>
      </c>
      <c r="BK50" s="233">
        <v>109809.7596875</v>
      </c>
      <c r="BL50" s="233">
        <v>109809.7596875</v>
      </c>
      <c r="BM50" s="233">
        <v>109809.7596875</v>
      </c>
      <c r="BN50" s="233">
        <v>109809.7596875</v>
      </c>
      <c r="BO50" s="226">
        <v>1317717.11625</v>
      </c>
    </row>
    <row r="51" spans="1:256" x14ac:dyDescent="0.2">
      <c r="B51" s="231" t="s">
        <v>140</v>
      </c>
      <c r="C51" s="233">
        <v>846.66666666666663</v>
      </c>
      <c r="D51" s="233">
        <v>846.66666666666663</v>
      </c>
      <c r="E51" s="233">
        <v>846.66666666666663</v>
      </c>
      <c r="F51" s="233">
        <v>846.66666666666663</v>
      </c>
      <c r="G51" s="233">
        <v>846.66666666666663</v>
      </c>
      <c r="H51" s="233">
        <v>846.66666666666663</v>
      </c>
      <c r="I51" s="233">
        <v>846.66666666666663</v>
      </c>
      <c r="J51" s="233">
        <v>846.66666666666663</v>
      </c>
      <c r="K51" s="233">
        <v>846.66666666666663</v>
      </c>
      <c r="L51" s="233">
        <v>846.66666666666663</v>
      </c>
      <c r="M51" s="233">
        <v>846.66666666666663</v>
      </c>
      <c r="N51" s="233">
        <v>846.66666666666663</v>
      </c>
      <c r="O51" s="226">
        <v>10160</v>
      </c>
      <c r="P51" s="233">
        <v>1188.7333333333333</v>
      </c>
      <c r="Q51" s="233">
        <v>1188.7333333333333</v>
      </c>
      <c r="R51" s="233">
        <v>1188.7333333333333</v>
      </c>
      <c r="S51" s="233">
        <v>1188.7333333333333</v>
      </c>
      <c r="T51" s="233">
        <v>1188.7333333333333</v>
      </c>
      <c r="U51" s="233">
        <v>1188.7333333333333</v>
      </c>
      <c r="V51" s="233">
        <v>6139.4666666666672</v>
      </c>
      <c r="W51" s="233">
        <v>6139.4666666666672</v>
      </c>
      <c r="X51" s="233">
        <v>6139.4666666666672</v>
      </c>
      <c r="Y51" s="233">
        <v>6139.4666666666672</v>
      </c>
      <c r="Z51" s="233">
        <v>6139.4666666666672</v>
      </c>
      <c r="AA51" s="233">
        <v>6139.4666666666672</v>
      </c>
      <c r="AB51" s="226">
        <v>43969.200000000004</v>
      </c>
      <c r="AC51" s="233">
        <v>7519.91</v>
      </c>
      <c r="AD51" s="233">
        <v>7519.91</v>
      </c>
      <c r="AE51" s="233">
        <v>7519.91</v>
      </c>
      <c r="AF51" s="233">
        <v>7519.91</v>
      </c>
      <c r="AG51" s="233">
        <v>7519.91</v>
      </c>
      <c r="AH51" s="233">
        <v>7519.91</v>
      </c>
      <c r="AI51" s="233">
        <v>7519.91</v>
      </c>
      <c r="AJ51" s="233">
        <v>7519.91</v>
      </c>
      <c r="AK51" s="233">
        <v>7519.91</v>
      </c>
      <c r="AL51" s="233">
        <v>7519.91</v>
      </c>
      <c r="AM51" s="233">
        <v>7519.91</v>
      </c>
      <c r="AN51" s="233">
        <v>7519.91</v>
      </c>
      <c r="AO51" s="226">
        <v>90238.920000000027</v>
      </c>
      <c r="AP51" s="233">
        <v>8508.0055000000011</v>
      </c>
      <c r="AQ51" s="233">
        <v>8508.0055000000011</v>
      </c>
      <c r="AR51" s="233">
        <v>8508.0055000000011</v>
      </c>
      <c r="AS51" s="233">
        <v>8508.0055000000011</v>
      </c>
      <c r="AT51" s="233">
        <v>8508.0055000000011</v>
      </c>
      <c r="AU51" s="233">
        <v>8508.0055000000011</v>
      </c>
      <c r="AV51" s="233">
        <v>8508.0055000000011</v>
      </c>
      <c r="AW51" s="233">
        <v>8508.0055000000011</v>
      </c>
      <c r="AX51" s="233">
        <v>8508.0055000000011</v>
      </c>
      <c r="AY51" s="233">
        <v>8508.0055000000011</v>
      </c>
      <c r="AZ51" s="233">
        <v>8508.0055000000011</v>
      </c>
      <c r="BA51" s="233">
        <v>8508.0055000000011</v>
      </c>
      <c r="BB51" s="226">
        <v>102096.06600000001</v>
      </c>
      <c r="BC51" s="233">
        <v>8784.7807750000011</v>
      </c>
      <c r="BD51" s="233">
        <v>8784.7807750000011</v>
      </c>
      <c r="BE51" s="233">
        <v>8784.7807750000011</v>
      </c>
      <c r="BF51" s="233">
        <v>8784.7807750000011</v>
      </c>
      <c r="BG51" s="233">
        <v>8784.7807750000011</v>
      </c>
      <c r="BH51" s="233">
        <v>8784.7807750000011</v>
      </c>
      <c r="BI51" s="233">
        <v>8784.7807750000011</v>
      </c>
      <c r="BJ51" s="233">
        <v>8784.7807750000011</v>
      </c>
      <c r="BK51" s="233">
        <v>8784.7807750000011</v>
      </c>
      <c r="BL51" s="233">
        <v>8784.7807750000011</v>
      </c>
      <c r="BM51" s="233">
        <v>8784.7807750000011</v>
      </c>
      <c r="BN51" s="233">
        <v>8784.7807750000011</v>
      </c>
      <c r="BO51" s="226">
        <v>105417.36930000003</v>
      </c>
    </row>
    <row r="52" spans="1:256" x14ac:dyDescent="0.2">
      <c r="B52" s="231" t="s">
        <v>138</v>
      </c>
      <c r="C52" s="233">
        <v>634.99999999999989</v>
      </c>
      <c r="D52" s="233">
        <v>634.99999999999989</v>
      </c>
      <c r="E52" s="233">
        <v>634.99999999999989</v>
      </c>
      <c r="F52" s="233">
        <v>634.99999999999989</v>
      </c>
      <c r="G52" s="233">
        <v>634.99999999999989</v>
      </c>
      <c r="H52" s="233">
        <v>634.99999999999989</v>
      </c>
      <c r="I52" s="233">
        <v>634.99999999999989</v>
      </c>
      <c r="J52" s="233">
        <v>634.99999999999989</v>
      </c>
      <c r="K52" s="233">
        <v>634.99999999999989</v>
      </c>
      <c r="L52" s="233">
        <v>634.99999999999989</v>
      </c>
      <c r="M52" s="233">
        <v>634.99999999999989</v>
      </c>
      <c r="N52" s="233">
        <v>634.99999999999989</v>
      </c>
      <c r="O52" s="226">
        <v>7619.9999999999991</v>
      </c>
      <c r="P52" s="233">
        <v>891.55</v>
      </c>
      <c r="Q52" s="233">
        <v>891.55</v>
      </c>
      <c r="R52" s="233">
        <v>891.55</v>
      </c>
      <c r="S52" s="233">
        <v>891.55</v>
      </c>
      <c r="T52" s="233">
        <v>891.55</v>
      </c>
      <c r="U52" s="233">
        <v>891.55</v>
      </c>
      <c r="V52" s="233">
        <v>4604.6000000000004</v>
      </c>
      <c r="W52" s="233">
        <v>4604.6000000000004</v>
      </c>
      <c r="X52" s="233">
        <v>4604.6000000000004</v>
      </c>
      <c r="Y52" s="233">
        <v>4604.6000000000004</v>
      </c>
      <c r="Z52" s="233">
        <v>4604.6000000000004</v>
      </c>
      <c r="AA52" s="233">
        <v>4604.6000000000004</v>
      </c>
      <c r="AB52" s="226">
        <v>32976.9</v>
      </c>
      <c r="AC52" s="233">
        <v>5639.9324999999999</v>
      </c>
      <c r="AD52" s="233">
        <v>5639.9324999999999</v>
      </c>
      <c r="AE52" s="233">
        <v>5639.9324999999999</v>
      </c>
      <c r="AF52" s="233">
        <v>5639.9324999999999</v>
      </c>
      <c r="AG52" s="233">
        <v>5639.9324999999999</v>
      </c>
      <c r="AH52" s="233">
        <v>5639.9324999999999</v>
      </c>
      <c r="AI52" s="233">
        <v>5639.9324999999999</v>
      </c>
      <c r="AJ52" s="233">
        <v>5639.9324999999999</v>
      </c>
      <c r="AK52" s="233">
        <v>5639.9324999999999</v>
      </c>
      <c r="AL52" s="233">
        <v>5639.9324999999999</v>
      </c>
      <c r="AM52" s="233">
        <v>5639.9324999999999</v>
      </c>
      <c r="AN52" s="233">
        <v>5639.9324999999999</v>
      </c>
      <c r="AO52" s="226">
        <v>67679.190000000017</v>
      </c>
      <c r="AP52" s="233">
        <v>6381.0041250000004</v>
      </c>
      <c r="AQ52" s="233">
        <v>6381.0041250000004</v>
      </c>
      <c r="AR52" s="233">
        <v>6381.0041250000004</v>
      </c>
      <c r="AS52" s="233">
        <v>6381.0041250000004</v>
      </c>
      <c r="AT52" s="233">
        <v>6381.0041250000004</v>
      </c>
      <c r="AU52" s="233">
        <v>6381.0041250000004</v>
      </c>
      <c r="AV52" s="233">
        <v>6381.0041250000004</v>
      </c>
      <c r="AW52" s="233">
        <v>6381.0041250000004</v>
      </c>
      <c r="AX52" s="233">
        <v>6381.0041250000004</v>
      </c>
      <c r="AY52" s="233">
        <v>6381.0041250000004</v>
      </c>
      <c r="AZ52" s="233">
        <v>6381.0041250000004</v>
      </c>
      <c r="BA52" s="233">
        <v>6381.0041250000004</v>
      </c>
      <c r="BB52" s="226">
        <v>76572.049500000008</v>
      </c>
      <c r="BC52" s="233">
        <v>6588.5855812499994</v>
      </c>
      <c r="BD52" s="233">
        <v>6588.5855812499994</v>
      </c>
      <c r="BE52" s="233">
        <v>6588.5855812499994</v>
      </c>
      <c r="BF52" s="233">
        <v>6588.5855812499994</v>
      </c>
      <c r="BG52" s="233">
        <v>6588.5855812499994</v>
      </c>
      <c r="BH52" s="233">
        <v>6588.5855812499994</v>
      </c>
      <c r="BI52" s="233">
        <v>6588.5855812499994</v>
      </c>
      <c r="BJ52" s="233">
        <v>6588.5855812499994</v>
      </c>
      <c r="BK52" s="233">
        <v>6588.5855812499994</v>
      </c>
      <c r="BL52" s="233">
        <v>6588.5855812499994</v>
      </c>
      <c r="BM52" s="233">
        <v>6588.5855812499994</v>
      </c>
      <c r="BN52" s="233">
        <v>6588.5855812499994</v>
      </c>
      <c r="BO52" s="226">
        <v>79063.026974999986</v>
      </c>
    </row>
    <row r="53" spans="1:256" x14ac:dyDescent="0.2">
      <c r="A53" s="234">
        <v>5.0000000000000001E-3</v>
      </c>
      <c r="B53" s="235" t="s">
        <v>179</v>
      </c>
      <c r="C53" s="236">
        <v>123.13147499999999</v>
      </c>
      <c r="D53" s="236">
        <v>137.43725200000006</v>
      </c>
      <c r="E53" s="236">
        <v>153.42592224000003</v>
      </c>
      <c r="F53" s="236">
        <v>171.29790090880007</v>
      </c>
      <c r="G53" s="236">
        <v>191.2777585378561</v>
      </c>
      <c r="H53" s="236">
        <v>213.61716641519882</v>
      </c>
      <c r="I53" s="236">
        <v>238.59820519721475</v>
      </c>
      <c r="J53" s="236">
        <v>266.53708198677936</v>
      </c>
      <c r="K53" s="236">
        <v>297.78830684631765</v>
      </c>
      <c r="L53" s="236">
        <v>332.74938613915805</v>
      </c>
      <c r="M53" s="236">
        <v>371.86609733503866</v>
      </c>
      <c r="N53" s="236">
        <v>415.63841808082248</v>
      </c>
      <c r="O53" s="232">
        <v>2913.3649706871865</v>
      </c>
      <c r="P53" s="236">
        <v>530.52293238093637</v>
      </c>
      <c r="Q53" s="236">
        <v>592.09485765297973</v>
      </c>
      <c r="R53" s="236">
        <v>634.46120152632193</v>
      </c>
      <c r="S53" s="236">
        <v>708.24046156627389</v>
      </c>
      <c r="T53" s="236">
        <v>761.26009511365532</v>
      </c>
      <c r="U53" s="236">
        <v>849.95164237927997</v>
      </c>
      <c r="V53" s="236">
        <v>914.78153233536636</v>
      </c>
      <c r="W53" s="236">
        <v>1009.9589794925877</v>
      </c>
      <c r="X53" s="236">
        <v>1078.6713727206134</v>
      </c>
      <c r="Y53" s="236">
        <v>1190.6817191872015</v>
      </c>
      <c r="Z53" s="236">
        <v>1273.8237149931131</v>
      </c>
      <c r="AA53" s="236">
        <v>1405.846480790294</v>
      </c>
      <c r="AB53" s="232">
        <v>10950.294990138624</v>
      </c>
      <c r="AC53" s="236">
        <v>1655.3174610233714</v>
      </c>
      <c r="AD53" s="236">
        <v>1777.3228692704456</v>
      </c>
      <c r="AE53" s="236">
        <v>1855.4406138270569</v>
      </c>
      <c r="AF53" s="236">
        <v>1992.1247958301024</v>
      </c>
      <c r="AG53" s="236">
        <v>2080.1910975601691</v>
      </c>
      <c r="AH53" s="236">
        <v>2233.3545383500855</v>
      </c>
      <c r="AI53" s="236">
        <v>2332.6478280569036</v>
      </c>
      <c r="AJ53" s="236">
        <v>2504.3157292155479</v>
      </c>
      <c r="AK53" s="236">
        <v>2616.2805702620403</v>
      </c>
      <c r="AL53" s="236">
        <v>2808.7313739029096</v>
      </c>
      <c r="AM53" s="236">
        <v>2935.0003471164505</v>
      </c>
      <c r="AN53" s="236">
        <v>3150.7979444729376</v>
      </c>
      <c r="AO53" s="232">
        <v>27941.52516888802</v>
      </c>
      <c r="AP53" s="236">
        <v>3663.821064710075</v>
      </c>
      <c r="AQ53" s="236">
        <v>3891.5335878337901</v>
      </c>
      <c r="AR53" s="236">
        <v>4027.6037636153128</v>
      </c>
      <c r="AS53" s="236">
        <v>4279.3592158563742</v>
      </c>
      <c r="AT53" s="236">
        <v>4429.3584697959204</v>
      </c>
      <c r="AU53" s="236">
        <v>4707.8047177004582</v>
      </c>
      <c r="AV53" s="236">
        <v>4873.2189254999648</v>
      </c>
      <c r="AW53" s="236">
        <v>5181.304661894038</v>
      </c>
      <c r="AX53" s="236">
        <v>5363.7841156101567</v>
      </c>
      <c r="AY53" s="236">
        <v>5704.7938003941199</v>
      </c>
      <c r="AZ53" s="236">
        <v>5906.171960488482</v>
      </c>
      <c r="BA53" s="236">
        <v>6283.7648824565931</v>
      </c>
      <c r="BB53" s="232">
        <v>58312.519165855287</v>
      </c>
      <c r="BC53" s="236">
        <v>7196.3945569229245</v>
      </c>
      <c r="BD53" s="236">
        <v>7552.642561620486</v>
      </c>
      <c r="BE53" s="236">
        <v>7790.3375256924865</v>
      </c>
      <c r="BF53" s="236">
        <v>8187.9672640365152</v>
      </c>
      <c r="BG53" s="236">
        <v>8447.3530168332418</v>
      </c>
      <c r="BH53" s="236">
        <v>8891.3068198129513</v>
      </c>
      <c r="BI53" s="236">
        <v>9174.8143306801321</v>
      </c>
      <c r="BJ53" s="236">
        <v>9670.631283146975</v>
      </c>
      <c r="BK53" s="236">
        <v>9980.9833096781294</v>
      </c>
      <c r="BL53" s="236">
        <v>10534.871623733772</v>
      </c>
      <c r="BM53" s="236">
        <v>10875.118444597507</v>
      </c>
      <c r="BN53" s="236">
        <v>11494.036627224938</v>
      </c>
      <c r="BO53" s="232">
        <v>109796.45736398008</v>
      </c>
    </row>
    <row r="54" spans="1:256" x14ac:dyDescent="0.2">
      <c r="B54" s="235" t="s">
        <v>207</v>
      </c>
      <c r="C54" s="236">
        <v>250</v>
      </c>
      <c r="D54" s="236">
        <v>250</v>
      </c>
      <c r="E54" s="236">
        <v>250</v>
      </c>
      <c r="F54" s="236">
        <v>250</v>
      </c>
      <c r="G54" s="236">
        <v>250</v>
      </c>
      <c r="H54" s="236">
        <v>250</v>
      </c>
      <c r="I54" s="236">
        <v>250</v>
      </c>
      <c r="J54" s="236">
        <v>250</v>
      </c>
      <c r="K54" s="236">
        <v>250</v>
      </c>
      <c r="L54" s="236">
        <v>250</v>
      </c>
      <c r="M54" s="236">
        <v>250</v>
      </c>
      <c r="N54" s="236">
        <v>250</v>
      </c>
      <c r="O54" s="232">
        <v>3000</v>
      </c>
      <c r="P54" s="236">
        <v>275</v>
      </c>
      <c r="Q54" s="236">
        <v>275</v>
      </c>
      <c r="R54" s="236">
        <v>275</v>
      </c>
      <c r="S54" s="236">
        <v>275</v>
      </c>
      <c r="T54" s="236">
        <v>275</v>
      </c>
      <c r="U54" s="236">
        <v>275</v>
      </c>
      <c r="V54" s="236">
        <v>6500</v>
      </c>
      <c r="W54" s="236">
        <v>6500</v>
      </c>
      <c r="X54" s="236">
        <v>6500</v>
      </c>
      <c r="Y54" s="236">
        <v>6500</v>
      </c>
      <c r="Z54" s="236">
        <v>6500</v>
      </c>
      <c r="AA54" s="236">
        <v>6500</v>
      </c>
      <c r="AB54" s="232">
        <v>40650</v>
      </c>
      <c r="AC54" s="236">
        <v>6695</v>
      </c>
      <c r="AD54" s="236">
        <v>6695</v>
      </c>
      <c r="AE54" s="236">
        <v>6695</v>
      </c>
      <c r="AF54" s="236">
        <v>6695</v>
      </c>
      <c r="AG54" s="236">
        <v>6695</v>
      </c>
      <c r="AH54" s="236">
        <v>6695</v>
      </c>
      <c r="AI54" s="236">
        <v>6695</v>
      </c>
      <c r="AJ54" s="236">
        <v>6695</v>
      </c>
      <c r="AK54" s="236">
        <v>6695</v>
      </c>
      <c r="AL54" s="236">
        <v>6695</v>
      </c>
      <c r="AM54" s="236">
        <v>6695</v>
      </c>
      <c r="AN54" s="236">
        <v>6695</v>
      </c>
      <c r="AO54" s="232">
        <v>80340</v>
      </c>
      <c r="AP54" s="236">
        <v>6895.85</v>
      </c>
      <c r="AQ54" s="236">
        <v>6895.85</v>
      </c>
      <c r="AR54" s="236">
        <v>6895.85</v>
      </c>
      <c r="AS54" s="236">
        <v>6895.85</v>
      </c>
      <c r="AT54" s="236">
        <v>6895.85</v>
      </c>
      <c r="AU54" s="236">
        <v>6895.85</v>
      </c>
      <c r="AV54" s="236">
        <v>6895.85</v>
      </c>
      <c r="AW54" s="236">
        <v>6895.85</v>
      </c>
      <c r="AX54" s="236">
        <v>6895.85</v>
      </c>
      <c r="AY54" s="236">
        <v>6895.85</v>
      </c>
      <c r="AZ54" s="236">
        <v>6895.85</v>
      </c>
      <c r="BA54" s="236">
        <v>6895.85</v>
      </c>
      <c r="BB54" s="232">
        <v>82750.200000000012</v>
      </c>
      <c r="BC54" s="236">
        <v>7102.7255000000005</v>
      </c>
      <c r="BD54" s="236">
        <v>7102.7255000000005</v>
      </c>
      <c r="BE54" s="236">
        <v>7102.7255000000005</v>
      </c>
      <c r="BF54" s="236">
        <v>7102.7255000000005</v>
      </c>
      <c r="BG54" s="236">
        <v>7102.7255000000005</v>
      </c>
      <c r="BH54" s="236">
        <v>7102.7255000000005</v>
      </c>
      <c r="BI54" s="236">
        <v>7102.7255000000005</v>
      </c>
      <c r="BJ54" s="236">
        <v>7102.7255000000005</v>
      </c>
      <c r="BK54" s="236">
        <v>7102.7255000000005</v>
      </c>
      <c r="BL54" s="236">
        <v>7102.7255000000005</v>
      </c>
      <c r="BM54" s="236">
        <v>7102.7255000000005</v>
      </c>
      <c r="BN54" s="236">
        <v>7102.7255000000005</v>
      </c>
      <c r="BO54" s="232">
        <v>85232.706000000006</v>
      </c>
    </row>
    <row r="55" spans="1:256" x14ac:dyDescent="0.2">
      <c r="B55" s="235" t="s">
        <v>198</v>
      </c>
      <c r="C55" s="236">
        <v>1250</v>
      </c>
      <c r="D55" s="236">
        <v>1250</v>
      </c>
      <c r="E55" s="236">
        <v>1250</v>
      </c>
      <c r="F55" s="236">
        <v>1250</v>
      </c>
      <c r="G55" s="236">
        <v>1250</v>
      </c>
      <c r="H55" s="236">
        <v>1250</v>
      </c>
      <c r="I55" s="236">
        <v>1250</v>
      </c>
      <c r="J55" s="236">
        <v>1250</v>
      </c>
      <c r="K55" s="236">
        <v>1250</v>
      </c>
      <c r="L55" s="236">
        <v>1250</v>
      </c>
      <c r="M55" s="236">
        <v>1250</v>
      </c>
      <c r="N55" s="236">
        <v>1250</v>
      </c>
      <c r="O55" s="232">
        <v>15000</v>
      </c>
      <c r="P55" s="236">
        <v>1375</v>
      </c>
      <c r="Q55" s="236">
        <v>1375</v>
      </c>
      <c r="R55" s="236">
        <v>1375</v>
      </c>
      <c r="S55" s="236">
        <v>1375</v>
      </c>
      <c r="T55" s="236">
        <v>1375</v>
      </c>
      <c r="U55" s="236">
        <v>1375</v>
      </c>
      <c r="V55" s="236">
        <v>4125</v>
      </c>
      <c r="W55" s="236">
        <v>4125</v>
      </c>
      <c r="X55" s="236">
        <v>4125</v>
      </c>
      <c r="Y55" s="236">
        <v>4125</v>
      </c>
      <c r="Z55" s="236">
        <v>4125</v>
      </c>
      <c r="AA55" s="236">
        <v>4125</v>
      </c>
      <c r="AB55" s="232">
        <v>33000</v>
      </c>
      <c r="AC55" s="236">
        <v>5362.5</v>
      </c>
      <c r="AD55" s="236">
        <v>5362.5</v>
      </c>
      <c r="AE55" s="236">
        <v>5362.5</v>
      </c>
      <c r="AF55" s="236">
        <v>5362.5</v>
      </c>
      <c r="AG55" s="236">
        <v>5362.5</v>
      </c>
      <c r="AH55" s="236">
        <v>5362.5</v>
      </c>
      <c r="AI55" s="236">
        <v>5362.5</v>
      </c>
      <c r="AJ55" s="236">
        <v>5362.5</v>
      </c>
      <c r="AK55" s="236">
        <v>5362.5</v>
      </c>
      <c r="AL55" s="236">
        <v>5362.5</v>
      </c>
      <c r="AM55" s="236">
        <v>5362.5</v>
      </c>
      <c r="AN55" s="236">
        <v>5362.5</v>
      </c>
      <c r="AO55" s="232">
        <v>64350</v>
      </c>
      <c r="AP55" s="236">
        <v>6435</v>
      </c>
      <c r="AQ55" s="236">
        <v>6435</v>
      </c>
      <c r="AR55" s="236">
        <v>6435</v>
      </c>
      <c r="AS55" s="236">
        <v>6435</v>
      </c>
      <c r="AT55" s="236">
        <v>6435</v>
      </c>
      <c r="AU55" s="236">
        <v>6435</v>
      </c>
      <c r="AV55" s="236">
        <v>6435</v>
      </c>
      <c r="AW55" s="236">
        <v>6435</v>
      </c>
      <c r="AX55" s="236">
        <v>6435</v>
      </c>
      <c r="AY55" s="236">
        <v>6435</v>
      </c>
      <c r="AZ55" s="236">
        <v>6435</v>
      </c>
      <c r="BA55" s="236">
        <v>6435</v>
      </c>
      <c r="BB55" s="232">
        <v>77220</v>
      </c>
      <c r="BC55" s="236">
        <v>7078.5000000000009</v>
      </c>
      <c r="BD55" s="236">
        <v>7078.5000000000009</v>
      </c>
      <c r="BE55" s="236">
        <v>7078.5000000000009</v>
      </c>
      <c r="BF55" s="236">
        <v>7078.5000000000009</v>
      </c>
      <c r="BG55" s="236">
        <v>7078.5000000000009</v>
      </c>
      <c r="BH55" s="236">
        <v>7078.5000000000009</v>
      </c>
      <c r="BI55" s="236">
        <v>7078.5000000000009</v>
      </c>
      <c r="BJ55" s="236">
        <v>7078.5000000000009</v>
      </c>
      <c r="BK55" s="236">
        <v>7078.5000000000009</v>
      </c>
      <c r="BL55" s="236">
        <v>7078.5000000000009</v>
      </c>
      <c r="BM55" s="236">
        <v>7078.5000000000009</v>
      </c>
      <c r="BN55" s="236">
        <v>7078.5000000000009</v>
      </c>
      <c r="BO55" s="232">
        <v>84942.000000000015</v>
      </c>
    </row>
    <row r="56" spans="1:256" x14ac:dyDescent="0.2">
      <c r="B56" s="235" t="s">
        <v>199</v>
      </c>
      <c r="C56" s="236">
        <v>250</v>
      </c>
      <c r="D56" s="236">
        <v>500</v>
      </c>
      <c r="E56" s="236">
        <v>500</v>
      </c>
      <c r="F56" s="236">
        <v>500</v>
      </c>
      <c r="G56" s="236">
        <v>500</v>
      </c>
      <c r="H56" s="236">
        <v>500</v>
      </c>
      <c r="I56" s="236">
        <v>500</v>
      </c>
      <c r="J56" s="236">
        <v>500</v>
      </c>
      <c r="K56" s="236">
        <v>500</v>
      </c>
      <c r="L56" s="236">
        <v>500</v>
      </c>
      <c r="M56" s="236">
        <v>500</v>
      </c>
      <c r="N56" s="236">
        <v>500</v>
      </c>
      <c r="O56" s="232">
        <v>5750</v>
      </c>
      <c r="P56" s="236">
        <v>550</v>
      </c>
      <c r="Q56" s="236">
        <v>550</v>
      </c>
      <c r="R56" s="236">
        <v>550</v>
      </c>
      <c r="S56" s="236">
        <v>550</v>
      </c>
      <c r="T56" s="236">
        <v>550</v>
      </c>
      <c r="U56" s="236">
        <v>550</v>
      </c>
      <c r="V56" s="236">
        <v>1650</v>
      </c>
      <c r="W56" s="236">
        <v>1650</v>
      </c>
      <c r="X56" s="236">
        <v>1650</v>
      </c>
      <c r="Y56" s="236">
        <v>1650</v>
      </c>
      <c r="Z56" s="236">
        <v>1650</v>
      </c>
      <c r="AA56" s="236">
        <v>1650</v>
      </c>
      <c r="AB56" s="232">
        <v>13200</v>
      </c>
      <c r="AC56" s="236">
        <v>2145</v>
      </c>
      <c r="AD56" s="236">
        <v>2145</v>
      </c>
      <c r="AE56" s="236">
        <v>2145</v>
      </c>
      <c r="AF56" s="236">
        <v>2145</v>
      </c>
      <c r="AG56" s="236">
        <v>2145</v>
      </c>
      <c r="AH56" s="236">
        <v>2145</v>
      </c>
      <c r="AI56" s="236">
        <v>2145</v>
      </c>
      <c r="AJ56" s="236">
        <v>2145</v>
      </c>
      <c r="AK56" s="236">
        <v>2145</v>
      </c>
      <c r="AL56" s="236">
        <v>2145</v>
      </c>
      <c r="AM56" s="236">
        <v>2145</v>
      </c>
      <c r="AN56" s="236">
        <v>2145</v>
      </c>
      <c r="AO56" s="232">
        <v>25740</v>
      </c>
      <c r="AP56" s="236">
        <v>2574</v>
      </c>
      <c r="AQ56" s="236">
        <v>2574</v>
      </c>
      <c r="AR56" s="236">
        <v>2574</v>
      </c>
      <c r="AS56" s="236">
        <v>2574</v>
      </c>
      <c r="AT56" s="236">
        <v>2574</v>
      </c>
      <c r="AU56" s="236">
        <v>2574</v>
      </c>
      <c r="AV56" s="236">
        <v>2574</v>
      </c>
      <c r="AW56" s="236">
        <v>2574</v>
      </c>
      <c r="AX56" s="236">
        <v>2574</v>
      </c>
      <c r="AY56" s="236">
        <v>2574</v>
      </c>
      <c r="AZ56" s="236">
        <v>2574</v>
      </c>
      <c r="BA56" s="236">
        <v>2574</v>
      </c>
      <c r="BB56" s="232">
        <v>30888</v>
      </c>
      <c r="BC56" s="236">
        <v>2831.4</v>
      </c>
      <c r="BD56" s="236">
        <v>2831.4</v>
      </c>
      <c r="BE56" s="236">
        <v>2831.4</v>
      </c>
      <c r="BF56" s="236">
        <v>2831.4</v>
      </c>
      <c r="BG56" s="236">
        <v>2831.4</v>
      </c>
      <c r="BH56" s="236">
        <v>2831.4</v>
      </c>
      <c r="BI56" s="236">
        <v>2831.4</v>
      </c>
      <c r="BJ56" s="236">
        <v>2831.4</v>
      </c>
      <c r="BK56" s="236">
        <v>2831.4</v>
      </c>
      <c r="BL56" s="236">
        <v>2831.4</v>
      </c>
      <c r="BM56" s="236">
        <v>2831.4</v>
      </c>
      <c r="BN56" s="236">
        <v>2831.4</v>
      </c>
      <c r="BO56" s="232">
        <v>33976.80000000001</v>
      </c>
    </row>
    <row r="57" spans="1:256" x14ac:dyDescent="0.2">
      <c r="B57" s="235" t="s">
        <v>141</v>
      </c>
      <c r="C57" s="236">
        <v>750</v>
      </c>
      <c r="D57" s="236">
        <v>750</v>
      </c>
      <c r="E57" s="236">
        <v>750</v>
      </c>
      <c r="F57" s="236">
        <v>750</v>
      </c>
      <c r="G57" s="236">
        <v>750</v>
      </c>
      <c r="H57" s="236">
        <v>750</v>
      </c>
      <c r="I57" s="236">
        <v>750</v>
      </c>
      <c r="J57" s="236">
        <v>750</v>
      </c>
      <c r="K57" s="236">
        <v>750</v>
      </c>
      <c r="L57" s="236">
        <v>750</v>
      </c>
      <c r="M57" s="236">
        <v>750</v>
      </c>
      <c r="N57" s="236">
        <v>750</v>
      </c>
      <c r="O57" s="232">
        <v>9000</v>
      </c>
      <c r="P57" s="236">
        <v>825.00000000000011</v>
      </c>
      <c r="Q57" s="236">
        <v>825.00000000000011</v>
      </c>
      <c r="R57" s="236">
        <v>825.00000000000011</v>
      </c>
      <c r="S57" s="236">
        <v>825.00000000000011</v>
      </c>
      <c r="T57" s="236">
        <v>825.00000000000011</v>
      </c>
      <c r="U57" s="236">
        <v>825.00000000000011</v>
      </c>
      <c r="V57" s="236">
        <v>2475.0000000000005</v>
      </c>
      <c r="W57" s="236">
        <v>2475.0000000000005</v>
      </c>
      <c r="X57" s="236">
        <v>2475.0000000000005</v>
      </c>
      <c r="Y57" s="236">
        <v>2475.0000000000005</v>
      </c>
      <c r="Z57" s="236">
        <v>2475.0000000000005</v>
      </c>
      <c r="AA57" s="236">
        <v>2475.0000000000005</v>
      </c>
      <c r="AB57" s="232">
        <v>19800.000000000004</v>
      </c>
      <c r="AC57" s="236">
        <v>3217.5000000000009</v>
      </c>
      <c r="AD57" s="236">
        <v>3217.5000000000009</v>
      </c>
      <c r="AE57" s="236">
        <v>3217.5000000000009</v>
      </c>
      <c r="AF57" s="236">
        <v>3217.5000000000009</v>
      </c>
      <c r="AG57" s="236">
        <v>3217.5000000000009</v>
      </c>
      <c r="AH57" s="236">
        <v>3217.5000000000009</v>
      </c>
      <c r="AI57" s="236">
        <v>3217.5000000000009</v>
      </c>
      <c r="AJ57" s="236">
        <v>3217.5000000000009</v>
      </c>
      <c r="AK57" s="236">
        <v>3217.5000000000009</v>
      </c>
      <c r="AL57" s="236">
        <v>3217.5000000000009</v>
      </c>
      <c r="AM57" s="236">
        <v>3217.5000000000009</v>
      </c>
      <c r="AN57" s="236">
        <v>3217.5000000000009</v>
      </c>
      <c r="AO57" s="232">
        <v>38610.000000000007</v>
      </c>
      <c r="AP57" s="236">
        <v>3861.0000000000009</v>
      </c>
      <c r="AQ57" s="236">
        <v>3861.0000000000009</v>
      </c>
      <c r="AR57" s="236">
        <v>3861.0000000000009</v>
      </c>
      <c r="AS57" s="236">
        <v>3861.0000000000009</v>
      </c>
      <c r="AT57" s="236">
        <v>3861.0000000000009</v>
      </c>
      <c r="AU57" s="236">
        <v>3861.0000000000009</v>
      </c>
      <c r="AV57" s="236">
        <v>3861.0000000000009</v>
      </c>
      <c r="AW57" s="236">
        <v>3861.0000000000009</v>
      </c>
      <c r="AX57" s="236">
        <v>3861.0000000000009</v>
      </c>
      <c r="AY57" s="236">
        <v>3861.0000000000009</v>
      </c>
      <c r="AZ57" s="236">
        <v>3861.0000000000009</v>
      </c>
      <c r="BA57" s="236">
        <v>3861.0000000000009</v>
      </c>
      <c r="BB57" s="232">
        <v>46332.000000000007</v>
      </c>
      <c r="BC57" s="236">
        <v>4247.1000000000013</v>
      </c>
      <c r="BD57" s="236">
        <v>4247.1000000000013</v>
      </c>
      <c r="BE57" s="236">
        <v>4247.1000000000013</v>
      </c>
      <c r="BF57" s="236">
        <v>4247.1000000000013</v>
      </c>
      <c r="BG57" s="236">
        <v>4247.1000000000013</v>
      </c>
      <c r="BH57" s="236">
        <v>4247.1000000000013</v>
      </c>
      <c r="BI57" s="236">
        <v>4247.1000000000013</v>
      </c>
      <c r="BJ57" s="236">
        <v>4247.1000000000013</v>
      </c>
      <c r="BK57" s="236">
        <v>4247.1000000000013</v>
      </c>
      <c r="BL57" s="236">
        <v>4247.1000000000013</v>
      </c>
      <c r="BM57" s="236">
        <v>4247.1000000000013</v>
      </c>
      <c r="BN57" s="236">
        <v>4247.1000000000013</v>
      </c>
      <c r="BO57" s="232">
        <v>50965.200000000004</v>
      </c>
    </row>
    <row r="58" spans="1:256" x14ac:dyDescent="0.2">
      <c r="B58" s="235" t="s">
        <v>146</v>
      </c>
      <c r="C58" s="236">
        <v>100</v>
      </c>
      <c r="D58" s="236">
        <v>100</v>
      </c>
      <c r="E58" s="236">
        <v>100</v>
      </c>
      <c r="F58" s="236">
        <v>100</v>
      </c>
      <c r="G58" s="236">
        <v>100</v>
      </c>
      <c r="H58" s="236">
        <v>100</v>
      </c>
      <c r="I58" s="236">
        <v>100</v>
      </c>
      <c r="J58" s="236">
        <v>100</v>
      </c>
      <c r="K58" s="236">
        <v>100</v>
      </c>
      <c r="L58" s="236">
        <v>100</v>
      </c>
      <c r="M58" s="236">
        <v>100</v>
      </c>
      <c r="N58" s="236">
        <v>100</v>
      </c>
      <c r="O58" s="232">
        <v>1200</v>
      </c>
      <c r="P58" s="236">
        <v>110.00000000000001</v>
      </c>
      <c r="Q58" s="236">
        <v>110.00000000000001</v>
      </c>
      <c r="R58" s="236">
        <v>110.00000000000001</v>
      </c>
      <c r="S58" s="236">
        <v>110.00000000000001</v>
      </c>
      <c r="T58" s="236">
        <v>110.00000000000001</v>
      </c>
      <c r="U58" s="236">
        <v>110.00000000000001</v>
      </c>
      <c r="V58" s="236">
        <v>330.00000000000006</v>
      </c>
      <c r="W58" s="236">
        <v>330.00000000000006</v>
      </c>
      <c r="X58" s="236">
        <v>330.00000000000006</v>
      </c>
      <c r="Y58" s="236">
        <v>330.00000000000006</v>
      </c>
      <c r="Z58" s="236">
        <v>330.00000000000006</v>
      </c>
      <c r="AA58" s="236">
        <v>330.00000000000006</v>
      </c>
      <c r="AB58" s="232">
        <v>2640.0000000000005</v>
      </c>
      <c r="AC58" s="236">
        <v>429.00000000000011</v>
      </c>
      <c r="AD58" s="236">
        <v>429.00000000000011</v>
      </c>
      <c r="AE58" s="236">
        <v>429.00000000000011</v>
      </c>
      <c r="AF58" s="236">
        <v>429.00000000000011</v>
      </c>
      <c r="AG58" s="236">
        <v>429.00000000000011</v>
      </c>
      <c r="AH58" s="236">
        <v>429.00000000000011</v>
      </c>
      <c r="AI58" s="236">
        <v>429.00000000000011</v>
      </c>
      <c r="AJ58" s="236">
        <v>429.00000000000011</v>
      </c>
      <c r="AK58" s="236">
        <v>429.00000000000011</v>
      </c>
      <c r="AL58" s="236">
        <v>429.00000000000011</v>
      </c>
      <c r="AM58" s="236">
        <v>429.00000000000011</v>
      </c>
      <c r="AN58" s="236">
        <v>429.00000000000011</v>
      </c>
      <c r="AO58" s="232">
        <v>5148.0000000000009</v>
      </c>
      <c r="AP58" s="236">
        <v>514.80000000000007</v>
      </c>
      <c r="AQ58" s="236">
        <v>514.80000000000007</v>
      </c>
      <c r="AR58" s="236">
        <v>514.80000000000007</v>
      </c>
      <c r="AS58" s="236">
        <v>514.80000000000007</v>
      </c>
      <c r="AT58" s="236">
        <v>514.80000000000007</v>
      </c>
      <c r="AU58" s="236">
        <v>514.80000000000007</v>
      </c>
      <c r="AV58" s="236">
        <v>514.80000000000007</v>
      </c>
      <c r="AW58" s="236">
        <v>514.80000000000007</v>
      </c>
      <c r="AX58" s="236">
        <v>514.80000000000007</v>
      </c>
      <c r="AY58" s="236">
        <v>514.80000000000007</v>
      </c>
      <c r="AZ58" s="236">
        <v>514.80000000000007</v>
      </c>
      <c r="BA58" s="236">
        <v>514.80000000000007</v>
      </c>
      <c r="BB58" s="232">
        <v>6177.6000000000013</v>
      </c>
      <c r="BC58" s="236">
        <v>566.28000000000009</v>
      </c>
      <c r="BD58" s="236">
        <v>566.28000000000009</v>
      </c>
      <c r="BE58" s="236">
        <v>566.28000000000009</v>
      </c>
      <c r="BF58" s="236">
        <v>566.28000000000009</v>
      </c>
      <c r="BG58" s="236">
        <v>566.28000000000009</v>
      </c>
      <c r="BH58" s="236">
        <v>566.28000000000009</v>
      </c>
      <c r="BI58" s="236">
        <v>566.28000000000009</v>
      </c>
      <c r="BJ58" s="236">
        <v>566.28000000000009</v>
      </c>
      <c r="BK58" s="236">
        <v>566.28000000000009</v>
      </c>
      <c r="BL58" s="236">
        <v>566.28000000000009</v>
      </c>
      <c r="BM58" s="236">
        <v>566.28000000000009</v>
      </c>
      <c r="BN58" s="236">
        <v>566.28000000000009</v>
      </c>
      <c r="BO58" s="232">
        <v>6795.36</v>
      </c>
    </row>
    <row r="59" spans="1:256" x14ac:dyDescent="0.2">
      <c r="B59" s="235" t="s">
        <v>201</v>
      </c>
      <c r="C59" s="236">
        <v>1000</v>
      </c>
      <c r="D59" s="236">
        <v>1000</v>
      </c>
      <c r="E59" s="236">
        <v>1000</v>
      </c>
      <c r="F59" s="236">
        <v>1000</v>
      </c>
      <c r="G59" s="236">
        <v>1000</v>
      </c>
      <c r="H59" s="236">
        <v>1000</v>
      </c>
      <c r="I59" s="236">
        <v>1000</v>
      </c>
      <c r="J59" s="236">
        <v>1000</v>
      </c>
      <c r="K59" s="236">
        <v>1000</v>
      </c>
      <c r="L59" s="236">
        <v>1000</v>
      </c>
      <c r="M59" s="236">
        <v>1000</v>
      </c>
      <c r="N59" s="236">
        <v>1000</v>
      </c>
      <c r="O59" s="232">
        <v>12000</v>
      </c>
      <c r="P59" s="236">
        <v>1100</v>
      </c>
      <c r="Q59" s="236">
        <v>1100</v>
      </c>
      <c r="R59" s="236">
        <v>1100</v>
      </c>
      <c r="S59" s="236">
        <v>1100</v>
      </c>
      <c r="T59" s="236">
        <v>1100</v>
      </c>
      <c r="U59" s="236">
        <v>1100</v>
      </c>
      <c r="V59" s="236">
        <v>3300</v>
      </c>
      <c r="W59" s="236">
        <v>3300</v>
      </c>
      <c r="X59" s="236">
        <v>3300</v>
      </c>
      <c r="Y59" s="236">
        <v>3300</v>
      </c>
      <c r="Z59" s="236">
        <v>3300</v>
      </c>
      <c r="AA59" s="236">
        <v>3300</v>
      </c>
      <c r="AB59" s="232">
        <v>26400</v>
      </c>
      <c r="AC59" s="236">
        <v>4290</v>
      </c>
      <c r="AD59" s="236">
        <v>4290</v>
      </c>
      <c r="AE59" s="236">
        <v>4290</v>
      </c>
      <c r="AF59" s="236">
        <v>4290</v>
      </c>
      <c r="AG59" s="236">
        <v>4290</v>
      </c>
      <c r="AH59" s="236">
        <v>4290</v>
      </c>
      <c r="AI59" s="236">
        <v>4290</v>
      </c>
      <c r="AJ59" s="236">
        <v>4290</v>
      </c>
      <c r="AK59" s="236">
        <v>4290</v>
      </c>
      <c r="AL59" s="236">
        <v>4290</v>
      </c>
      <c r="AM59" s="236">
        <v>4290</v>
      </c>
      <c r="AN59" s="236">
        <v>4290</v>
      </c>
      <c r="AO59" s="232">
        <v>51480</v>
      </c>
      <c r="AP59" s="236">
        <v>5148</v>
      </c>
      <c r="AQ59" s="236">
        <v>5148</v>
      </c>
      <c r="AR59" s="236">
        <v>5148</v>
      </c>
      <c r="AS59" s="236">
        <v>5148</v>
      </c>
      <c r="AT59" s="236">
        <v>5148</v>
      </c>
      <c r="AU59" s="236">
        <v>5148</v>
      </c>
      <c r="AV59" s="236">
        <v>5148</v>
      </c>
      <c r="AW59" s="236">
        <v>5148</v>
      </c>
      <c r="AX59" s="236">
        <v>5148</v>
      </c>
      <c r="AY59" s="236">
        <v>5148</v>
      </c>
      <c r="AZ59" s="236">
        <v>5148</v>
      </c>
      <c r="BA59" s="236">
        <v>5148</v>
      </c>
      <c r="BB59" s="232">
        <v>61776</v>
      </c>
      <c r="BC59" s="236">
        <v>5662.8</v>
      </c>
      <c r="BD59" s="236">
        <v>5662.8</v>
      </c>
      <c r="BE59" s="236">
        <v>5662.8</v>
      </c>
      <c r="BF59" s="236">
        <v>5662.8</v>
      </c>
      <c r="BG59" s="236">
        <v>5662.8</v>
      </c>
      <c r="BH59" s="236">
        <v>5662.8</v>
      </c>
      <c r="BI59" s="236">
        <v>5662.8</v>
      </c>
      <c r="BJ59" s="236">
        <v>5662.8</v>
      </c>
      <c r="BK59" s="236">
        <v>5662.8</v>
      </c>
      <c r="BL59" s="236">
        <v>5662.8</v>
      </c>
      <c r="BM59" s="236">
        <v>5662.8</v>
      </c>
      <c r="BN59" s="236">
        <v>5662.8</v>
      </c>
      <c r="BO59" s="232">
        <v>67953.60000000002</v>
      </c>
    </row>
    <row r="60" spans="1:256" x14ac:dyDescent="0.2">
      <c r="B60" s="235" t="s">
        <v>173</v>
      </c>
      <c r="C60" s="236">
        <v>250</v>
      </c>
      <c r="D60" s="236">
        <v>250</v>
      </c>
      <c r="E60" s="236">
        <v>250</v>
      </c>
      <c r="F60" s="236">
        <v>250</v>
      </c>
      <c r="G60" s="236">
        <v>250</v>
      </c>
      <c r="H60" s="236">
        <v>250</v>
      </c>
      <c r="I60" s="236">
        <v>250</v>
      </c>
      <c r="J60" s="236">
        <v>250</v>
      </c>
      <c r="K60" s="236">
        <v>250</v>
      </c>
      <c r="L60" s="236">
        <v>250</v>
      </c>
      <c r="M60" s="236">
        <v>250</v>
      </c>
      <c r="N60" s="236">
        <v>250</v>
      </c>
      <c r="O60" s="232">
        <v>3000</v>
      </c>
      <c r="P60" s="236">
        <v>275</v>
      </c>
      <c r="Q60" s="236">
        <v>275</v>
      </c>
      <c r="R60" s="236">
        <v>275</v>
      </c>
      <c r="S60" s="236">
        <v>275</v>
      </c>
      <c r="T60" s="236">
        <v>275</v>
      </c>
      <c r="U60" s="236">
        <v>275</v>
      </c>
      <c r="V60" s="236">
        <v>825</v>
      </c>
      <c r="W60" s="236">
        <v>825</v>
      </c>
      <c r="X60" s="236">
        <v>825</v>
      </c>
      <c r="Y60" s="236">
        <v>825</v>
      </c>
      <c r="Z60" s="236">
        <v>825</v>
      </c>
      <c r="AA60" s="236">
        <v>825</v>
      </c>
      <c r="AB60" s="232">
        <v>6600</v>
      </c>
      <c r="AC60" s="236">
        <v>1072.5</v>
      </c>
      <c r="AD60" s="236">
        <v>1072.5</v>
      </c>
      <c r="AE60" s="236">
        <v>1072.5</v>
      </c>
      <c r="AF60" s="236">
        <v>1072.5</v>
      </c>
      <c r="AG60" s="236">
        <v>1072.5</v>
      </c>
      <c r="AH60" s="236">
        <v>1072.5</v>
      </c>
      <c r="AI60" s="236">
        <v>1072.5</v>
      </c>
      <c r="AJ60" s="236">
        <v>1072.5</v>
      </c>
      <c r="AK60" s="236">
        <v>1072.5</v>
      </c>
      <c r="AL60" s="236">
        <v>1072.5</v>
      </c>
      <c r="AM60" s="236">
        <v>1072.5</v>
      </c>
      <c r="AN60" s="236">
        <v>1072.5</v>
      </c>
      <c r="AO60" s="232">
        <v>12870</v>
      </c>
      <c r="AP60" s="236">
        <v>1287</v>
      </c>
      <c r="AQ60" s="236">
        <v>1287</v>
      </c>
      <c r="AR60" s="236">
        <v>1287</v>
      </c>
      <c r="AS60" s="236">
        <v>1287</v>
      </c>
      <c r="AT60" s="236">
        <v>1287</v>
      </c>
      <c r="AU60" s="236">
        <v>1287</v>
      </c>
      <c r="AV60" s="236">
        <v>1287</v>
      </c>
      <c r="AW60" s="236">
        <v>1287</v>
      </c>
      <c r="AX60" s="236">
        <v>1287</v>
      </c>
      <c r="AY60" s="236">
        <v>1287</v>
      </c>
      <c r="AZ60" s="236">
        <v>1287</v>
      </c>
      <c r="BA60" s="236">
        <v>1287</v>
      </c>
      <c r="BB60" s="232">
        <v>15444</v>
      </c>
      <c r="BC60" s="236">
        <v>1415.7</v>
      </c>
      <c r="BD60" s="236">
        <v>1415.7</v>
      </c>
      <c r="BE60" s="236">
        <v>1415.7</v>
      </c>
      <c r="BF60" s="236">
        <v>1415.7</v>
      </c>
      <c r="BG60" s="236">
        <v>1415.7</v>
      </c>
      <c r="BH60" s="236">
        <v>1415.7</v>
      </c>
      <c r="BI60" s="236">
        <v>1415.7</v>
      </c>
      <c r="BJ60" s="236">
        <v>1415.7</v>
      </c>
      <c r="BK60" s="236">
        <v>1415.7</v>
      </c>
      <c r="BL60" s="236">
        <v>1415.7</v>
      </c>
      <c r="BM60" s="236">
        <v>1415.7</v>
      </c>
      <c r="BN60" s="236">
        <v>1415.7</v>
      </c>
      <c r="BO60" s="232">
        <v>16988.400000000005</v>
      </c>
    </row>
    <row r="61" spans="1:256" x14ac:dyDescent="0.2">
      <c r="B61" s="235" t="s">
        <v>200</v>
      </c>
      <c r="C61" s="236">
        <v>400</v>
      </c>
      <c r="D61" s="236">
        <v>400</v>
      </c>
      <c r="E61" s="236">
        <v>400</v>
      </c>
      <c r="F61" s="236">
        <v>400</v>
      </c>
      <c r="G61" s="236">
        <v>400</v>
      </c>
      <c r="H61" s="236">
        <v>400</v>
      </c>
      <c r="I61" s="236">
        <v>400</v>
      </c>
      <c r="J61" s="236">
        <v>400</v>
      </c>
      <c r="K61" s="236">
        <v>400</v>
      </c>
      <c r="L61" s="236">
        <v>400</v>
      </c>
      <c r="M61" s="236">
        <v>400</v>
      </c>
      <c r="N61" s="236">
        <v>400</v>
      </c>
      <c r="O61" s="232">
        <v>4800</v>
      </c>
      <c r="P61" s="236">
        <v>440.00000000000006</v>
      </c>
      <c r="Q61" s="236">
        <v>440.00000000000006</v>
      </c>
      <c r="R61" s="236">
        <v>440.00000000000006</v>
      </c>
      <c r="S61" s="236">
        <v>440.00000000000006</v>
      </c>
      <c r="T61" s="236">
        <v>440.00000000000006</v>
      </c>
      <c r="U61" s="236">
        <v>440.00000000000006</v>
      </c>
      <c r="V61" s="236">
        <v>1320.0000000000002</v>
      </c>
      <c r="W61" s="236">
        <v>1320.0000000000002</v>
      </c>
      <c r="X61" s="236">
        <v>1320.0000000000002</v>
      </c>
      <c r="Y61" s="236">
        <v>1320.0000000000002</v>
      </c>
      <c r="Z61" s="236">
        <v>1320.0000000000002</v>
      </c>
      <c r="AA61" s="236">
        <v>1320.0000000000002</v>
      </c>
      <c r="AB61" s="232">
        <v>10560.000000000002</v>
      </c>
      <c r="AC61" s="236">
        <v>1716.0000000000005</v>
      </c>
      <c r="AD61" s="236">
        <v>1716.0000000000005</v>
      </c>
      <c r="AE61" s="236">
        <v>1716.0000000000005</v>
      </c>
      <c r="AF61" s="236">
        <v>1716.0000000000005</v>
      </c>
      <c r="AG61" s="236">
        <v>1716.0000000000005</v>
      </c>
      <c r="AH61" s="236">
        <v>1716.0000000000005</v>
      </c>
      <c r="AI61" s="236">
        <v>1716.0000000000005</v>
      </c>
      <c r="AJ61" s="236">
        <v>1716.0000000000005</v>
      </c>
      <c r="AK61" s="236">
        <v>1716.0000000000005</v>
      </c>
      <c r="AL61" s="236">
        <v>1716.0000000000005</v>
      </c>
      <c r="AM61" s="236">
        <v>1716.0000000000005</v>
      </c>
      <c r="AN61" s="236">
        <v>1716.0000000000005</v>
      </c>
      <c r="AO61" s="232">
        <v>20592.000000000004</v>
      </c>
      <c r="AP61" s="236">
        <v>2059.2000000000003</v>
      </c>
      <c r="AQ61" s="236">
        <v>2059.2000000000003</v>
      </c>
      <c r="AR61" s="236">
        <v>2059.2000000000003</v>
      </c>
      <c r="AS61" s="236">
        <v>2059.2000000000003</v>
      </c>
      <c r="AT61" s="236">
        <v>2059.2000000000003</v>
      </c>
      <c r="AU61" s="236">
        <v>2059.2000000000003</v>
      </c>
      <c r="AV61" s="236">
        <v>2059.2000000000003</v>
      </c>
      <c r="AW61" s="236">
        <v>2059.2000000000003</v>
      </c>
      <c r="AX61" s="236">
        <v>2059.2000000000003</v>
      </c>
      <c r="AY61" s="236">
        <v>2059.2000000000003</v>
      </c>
      <c r="AZ61" s="236">
        <v>2059.2000000000003</v>
      </c>
      <c r="BA61" s="236">
        <v>2059.2000000000003</v>
      </c>
      <c r="BB61" s="232">
        <v>24710.400000000005</v>
      </c>
      <c r="BC61" s="236">
        <v>2265.1200000000003</v>
      </c>
      <c r="BD61" s="236">
        <v>2265.1200000000003</v>
      </c>
      <c r="BE61" s="236">
        <v>2265.1200000000003</v>
      </c>
      <c r="BF61" s="236">
        <v>2265.1200000000003</v>
      </c>
      <c r="BG61" s="236">
        <v>2265.1200000000003</v>
      </c>
      <c r="BH61" s="236">
        <v>2265.1200000000003</v>
      </c>
      <c r="BI61" s="236">
        <v>2265.1200000000003</v>
      </c>
      <c r="BJ61" s="236">
        <v>2265.1200000000003</v>
      </c>
      <c r="BK61" s="236">
        <v>2265.1200000000003</v>
      </c>
      <c r="BL61" s="236">
        <v>2265.1200000000003</v>
      </c>
      <c r="BM61" s="236">
        <v>2265.1200000000003</v>
      </c>
      <c r="BN61" s="236">
        <v>2265.1200000000003</v>
      </c>
      <c r="BO61" s="232">
        <v>27181.439999999999</v>
      </c>
    </row>
    <row r="62" spans="1:256" s="240" customFormat="1" x14ac:dyDescent="0.2">
      <c r="A62" s="237"/>
      <c r="B62" s="238" t="s">
        <v>40</v>
      </c>
      <c r="C62" s="239">
        <v>16038.131474999998</v>
      </c>
      <c r="D62" s="239">
        <v>16302.437251999998</v>
      </c>
      <c r="E62" s="239">
        <v>16318.425922239998</v>
      </c>
      <c r="F62" s="239">
        <v>16336.297900908798</v>
      </c>
      <c r="G62" s="239">
        <v>16356.277758537854</v>
      </c>
      <c r="H62" s="239">
        <v>16378.617166415197</v>
      </c>
      <c r="I62" s="239">
        <v>16403.598205197213</v>
      </c>
      <c r="J62" s="239">
        <v>16431.537081986775</v>
      </c>
      <c r="K62" s="239">
        <v>16462.788306846316</v>
      </c>
      <c r="L62" s="239">
        <v>16497.749386139156</v>
      </c>
      <c r="M62" s="239">
        <v>16536.866097335034</v>
      </c>
      <c r="N62" s="239">
        <v>16580.63841808082</v>
      </c>
      <c r="O62" s="226">
        <v>196643.36497068714</v>
      </c>
      <c r="P62" s="239">
        <v>21979.972932380937</v>
      </c>
      <c r="Q62" s="239">
        <v>22041.544857652982</v>
      </c>
      <c r="R62" s="239">
        <v>22083.911201526324</v>
      </c>
      <c r="S62" s="239">
        <v>22157.690461566275</v>
      </c>
      <c r="T62" s="239">
        <v>22210.710095113656</v>
      </c>
      <c r="U62" s="239">
        <v>22299.401642379282</v>
      </c>
      <c r="V62" s="239">
        <v>107607.18153233539</v>
      </c>
      <c r="W62" s="239">
        <v>107702.35897949261</v>
      </c>
      <c r="X62" s="239">
        <v>107771.07137272063</v>
      </c>
      <c r="Y62" s="239">
        <v>107883.08171918722</v>
      </c>
      <c r="Z62" s="239">
        <v>107966.22371499313</v>
      </c>
      <c r="AA62" s="239">
        <v>108098.24648079032</v>
      </c>
      <c r="AB62" s="226">
        <v>779801.39499013883</v>
      </c>
      <c r="AC62" s="239">
        <v>115509.03496102337</v>
      </c>
      <c r="AD62" s="239">
        <v>115631.04036927044</v>
      </c>
      <c r="AE62" s="239">
        <v>115709.15811382706</v>
      </c>
      <c r="AF62" s="239">
        <v>115845.84229583009</v>
      </c>
      <c r="AG62" s="239">
        <v>115933.90859756016</v>
      </c>
      <c r="AH62" s="239">
        <v>116087.07203835009</v>
      </c>
      <c r="AI62" s="239">
        <v>116186.3653280569</v>
      </c>
      <c r="AJ62" s="239">
        <v>116358.03322921555</v>
      </c>
      <c r="AK62" s="239">
        <v>116469.99807026204</v>
      </c>
      <c r="AL62" s="239">
        <v>116662.4488739029</v>
      </c>
      <c r="AM62" s="239">
        <v>116788.71784711645</v>
      </c>
      <c r="AN62" s="239">
        <v>117004.51544447294</v>
      </c>
      <c r="AO62" s="226">
        <v>1394186.1351688879</v>
      </c>
      <c r="AP62" s="239">
        <v>151618.54943971007</v>
      </c>
      <c r="AQ62" s="239">
        <v>151846.26196283379</v>
      </c>
      <c r="AR62" s="239">
        <v>151982.33213861531</v>
      </c>
      <c r="AS62" s="239">
        <v>152234.08759085636</v>
      </c>
      <c r="AT62" s="239">
        <v>152384.08684479591</v>
      </c>
      <c r="AU62" s="239">
        <v>152662.53309270047</v>
      </c>
      <c r="AV62" s="239">
        <v>152827.94730049997</v>
      </c>
      <c r="AW62" s="239">
        <v>153136.03303689405</v>
      </c>
      <c r="AX62" s="239">
        <v>153318.51249061016</v>
      </c>
      <c r="AY62" s="239">
        <v>153659.52217539412</v>
      </c>
      <c r="AZ62" s="239">
        <v>153860.90033548849</v>
      </c>
      <c r="BA62" s="239">
        <v>154238.4932574566</v>
      </c>
      <c r="BB62" s="226">
        <v>1833769.259665855</v>
      </c>
      <c r="BC62" s="239">
        <v>139482.24610067293</v>
      </c>
      <c r="BD62" s="239">
        <v>139838.49410537048</v>
      </c>
      <c r="BE62" s="239">
        <v>140076.18906944248</v>
      </c>
      <c r="BF62" s="239">
        <v>140473.81880778651</v>
      </c>
      <c r="BG62" s="239">
        <v>140733.20456058325</v>
      </c>
      <c r="BH62" s="239">
        <v>141177.15836356295</v>
      </c>
      <c r="BI62" s="239">
        <v>141460.66587443012</v>
      </c>
      <c r="BJ62" s="239">
        <v>141956.48282689697</v>
      </c>
      <c r="BK62" s="239">
        <v>142266.83485342812</v>
      </c>
      <c r="BL62" s="239">
        <v>142820.72316748378</v>
      </c>
      <c r="BM62" s="239">
        <v>143160.9699883475</v>
      </c>
      <c r="BN62" s="239">
        <v>143779.88817097494</v>
      </c>
      <c r="BO62" s="226">
        <v>1697226.6758889803</v>
      </c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</row>
    <row r="63" spans="1:256" ht="13.5" thickBot="1" x14ac:dyDescent="0.25"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3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B63" s="241"/>
    </row>
    <row r="64" spans="1:256" s="221" customFormat="1" ht="12.75" customHeight="1" x14ac:dyDescent="0.2">
      <c r="A64" s="217"/>
      <c r="B64" s="217"/>
      <c r="C64" s="217" t="s">
        <v>92</v>
      </c>
      <c r="D64" s="217" t="s">
        <v>93</v>
      </c>
      <c r="E64" s="217" t="s">
        <v>94</v>
      </c>
      <c r="F64" s="217" t="s">
        <v>95</v>
      </c>
      <c r="G64" s="217" t="s">
        <v>96</v>
      </c>
      <c r="H64" s="217" t="s">
        <v>97</v>
      </c>
      <c r="I64" s="217" t="s">
        <v>98</v>
      </c>
      <c r="J64" s="217" t="s">
        <v>99</v>
      </c>
      <c r="K64" s="217" t="s">
        <v>100</v>
      </c>
      <c r="L64" s="217" t="s">
        <v>101</v>
      </c>
      <c r="M64" s="217" t="s">
        <v>102</v>
      </c>
      <c r="N64" s="217" t="s">
        <v>103</v>
      </c>
      <c r="O64" s="218" t="s">
        <v>9</v>
      </c>
      <c r="P64" s="217" t="s">
        <v>92</v>
      </c>
      <c r="Q64" s="217" t="s">
        <v>93</v>
      </c>
      <c r="R64" s="217" t="s">
        <v>94</v>
      </c>
      <c r="S64" s="217" t="s">
        <v>95</v>
      </c>
      <c r="T64" s="217" t="s">
        <v>96</v>
      </c>
      <c r="U64" s="217" t="s">
        <v>97</v>
      </c>
      <c r="V64" s="217" t="s">
        <v>98</v>
      </c>
      <c r="W64" s="217" t="s">
        <v>99</v>
      </c>
      <c r="X64" s="217" t="s">
        <v>100</v>
      </c>
      <c r="Y64" s="217" t="s">
        <v>101</v>
      </c>
      <c r="Z64" s="217" t="s">
        <v>102</v>
      </c>
      <c r="AA64" s="217" t="s">
        <v>103</v>
      </c>
      <c r="AB64" s="218" t="s">
        <v>9</v>
      </c>
      <c r="AC64" s="217" t="s">
        <v>92</v>
      </c>
      <c r="AD64" s="217" t="s">
        <v>93</v>
      </c>
      <c r="AE64" s="217" t="s">
        <v>94</v>
      </c>
      <c r="AF64" s="217" t="s">
        <v>95</v>
      </c>
      <c r="AG64" s="217" t="s">
        <v>96</v>
      </c>
      <c r="AH64" s="217" t="s">
        <v>97</v>
      </c>
      <c r="AI64" s="217" t="s">
        <v>98</v>
      </c>
      <c r="AJ64" s="217" t="s">
        <v>99</v>
      </c>
      <c r="AK64" s="217" t="s">
        <v>100</v>
      </c>
      <c r="AL64" s="217" t="s">
        <v>101</v>
      </c>
      <c r="AM64" s="217" t="s">
        <v>102</v>
      </c>
      <c r="AN64" s="217" t="s">
        <v>103</v>
      </c>
      <c r="AO64" s="218" t="s">
        <v>9</v>
      </c>
      <c r="AP64" s="217" t="s">
        <v>92</v>
      </c>
      <c r="AQ64" s="217" t="s">
        <v>93</v>
      </c>
      <c r="AR64" s="217" t="s">
        <v>94</v>
      </c>
      <c r="AS64" s="217" t="s">
        <v>95</v>
      </c>
      <c r="AT64" s="217" t="s">
        <v>96</v>
      </c>
      <c r="AU64" s="217" t="s">
        <v>97</v>
      </c>
      <c r="AV64" s="217" t="s">
        <v>98</v>
      </c>
      <c r="AW64" s="217" t="s">
        <v>99</v>
      </c>
      <c r="AX64" s="217" t="s">
        <v>100</v>
      </c>
      <c r="AY64" s="217" t="s">
        <v>101</v>
      </c>
      <c r="AZ64" s="217" t="s">
        <v>102</v>
      </c>
      <c r="BA64" s="217" t="s">
        <v>103</v>
      </c>
      <c r="BB64" s="218" t="s">
        <v>9</v>
      </c>
      <c r="BC64" s="217" t="s">
        <v>92</v>
      </c>
      <c r="BD64" s="217" t="s">
        <v>93</v>
      </c>
      <c r="BE64" s="217" t="s">
        <v>94</v>
      </c>
      <c r="BF64" s="217" t="s">
        <v>95</v>
      </c>
      <c r="BG64" s="217" t="s">
        <v>96</v>
      </c>
      <c r="BH64" s="217" t="s">
        <v>97</v>
      </c>
      <c r="BI64" s="217" t="s">
        <v>98</v>
      </c>
      <c r="BJ64" s="217" t="s">
        <v>99</v>
      </c>
      <c r="BK64" s="217" t="s">
        <v>100</v>
      </c>
      <c r="BL64" s="217" t="s">
        <v>101</v>
      </c>
      <c r="BM64" s="217" t="s">
        <v>102</v>
      </c>
      <c r="BN64" s="217" t="s">
        <v>103</v>
      </c>
      <c r="BO64" s="218" t="s">
        <v>9</v>
      </c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20"/>
      <c r="EO64" s="220"/>
      <c r="EP64" s="220"/>
      <c r="EQ64" s="220"/>
      <c r="ER64" s="220"/>
      <c r="ES64" s="220"/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220"/>
      <c r="FF64" s="220"/>
      <c r="FG64" s="220"/>
      <c r="FH64" s="220"/>
      <c r="FI64" s="220"/>
      <c r="FJ64" s="220"/>
      <c r="FK64" s="220"/>
      <c r="FL64" s="220"/>
      <c r="FM64" s="220"/>
      <c r="FN64" s="220"/>
      <c r="FO64" s="220"/>
      <c r="FP64" s="220"/>
      <c r="FQ64" s="220"/>
      <c r="FR64" s="220"/>
      <c r="FS64" s="220"/>
      <c r="FT64" s="220"/>
      <c r="FU64" s="220"/>
      <c r="FV64" s="220"/>
      <c r="FW64" s="220"/>
      <c r="FX64" s="220"/>
      <c r="FY64" s="220"/>
      <c r="FZ64" s="220"/>
      <c r="GA64" s="220"/>
      <c r="GB64" s="220"/>
      <c r="GC64" s="220"/>
      <c r="GD64" s="220"/>
      <c r="GE64" s="220"/>
      <c r="GF64" s="220"/>
      <c r="GG64" s="220"/>
      <c r="GH64" s="220"/>
      <c r="GI64" s="220"/>
      <c r="GJ64" s="220"/>
      <c r="GK64" s="220"/>
      <c r="GL64" s="220"/>
      <c r="GM64" s="220"/>
      <c r="GN64" s="220"/>
      <c r="GO64" s="220"/>
      <c r="GP64" s="220"/>
      <c r="GQ64" s="220"/>
      <c r="GR64" s="220"/>
      <c r="GS64" s="220"/>
      <c r="GT64" s="220"/>
      <c r="GU64" s="220"/>
      <c r="GV64" s="220"/>
      <c r="GW64" s="220"/>
      <c r="GX64" s="220"/>
      <c r="GY64" s="220"/>
      <c r="GZ64" s="220"/>
      <c r="HA64" s="220"/>
      <c r="HB64" s="220"/>
      <c r="HC64" s="220"/>
      <c r="HD64" s="220"/>
      <c r="HE64" s="220"/>
      <c r="HF64" s="220"/>
      <c r="HG64" s="220"/>
      <c r="HH64" s="220"/>
      <c r="HI64" s="220"/>
      <c r="HJ64" s="220"/>
      <c r="HK64" s="220"/>
      <c r="HL64" s="220"/>
      <c r="HM64" s="220"/>
      <c r="HN64" s="220"/>
      <c r="HO64" s="220"/>
      <c r="HP64" s="220"/>
      <c r="HQ64" s="220"/>
      <c r="HR64" s="220"/>
      <c r="HS64" s="220"/>
      <c r="HT64" s="220"/>
      <c r="HU64" s="220"/>
      <c r="HV64" s="220"/>
      <c r="HW64" s="220"/>
      <c r="HX64" s="220"/>
      <c r="HY64" s="220"/>
      <c r="HZ64" s="220"/>
      <c r="IA64" s="220"/>
      <c r="IB64" s="220"/>
      <c r="IC64" s="220"/>
      <c r="ID64" s="220"/>
      <c r="IE64" s="220"/>
      <c r="IF64" s="220"/>
      <c r="IG64" s="220"/>
      <c r="IH64" s="220"/>
      <c r="II64" s="220"/>
      <c r="IJ64" s="220"/>
      <c r="IK64" s="220"/>
      <c r="IL64" s="220"/>
      <c r="IM64" s="220"/>
      <c r="IN64" s="220"/>
      <c r="IO64" s="220"/>
      <c r="IP64" s="220"/>
      <c r="IQ64" s="220"/>
      <c r="IR64" s="220"/>
      <c r="IS64" s="220"/>
      <c r="IT64" s="220"/>
      <c r="IU64" s="220"/>
      <c r="IV64" s="220"/>
    </row>
    <row r="65" spans="1:256" s="222" customFormat="1" ht="15" customHeight="1" thickBot="1" x14ac:dyDescent="0.25">
      <c r="A65" s="217"/>
      <c r="B65" s="217"/>
      <c r="C65" s="217" t="s">
        <v>0</v>
      </c>
      <c r="D65" s="217" t="s">
        <v>0</v>
      </c>
      <c r="E65" s="217" t="s">
        <v>0</v>
      </c>
      <c r="F65" s="217" t="s">
        <v>0</v>
      </c>
      <c r="G65" s="217" t="s">
        <v>0</v>
      </c>
      <c r="H65" s="217" t="s">
        <v>0</v>
      </c>
      <c r="I65" s="217" t="s">
        <v>0</v>
      </c>
      <c r="J65" s="217" t="s">
        <v>0</v>
      </c>
      <c r="K65" s="217" t="s">
        <v>0</v>
      </c>
      <c r="L65" s="217" t="s">
        <v>0</v>
      </c>
      <c r="M65" s="217" t="s">
        <v>0</v>
      </c>
      <c r="N65" s="217" t="s">
        <v>0</v>
      </c>
      <c r="O65" s="218" t="s">
        <v>0</v>
      </c>
      <c r="P65" s="217" t="s">
        <v>1</v>
      </c>
      <c r="Q65" s="217" t="s">
        <v>1</v>
      </c>
      <c r="R65" s="217" t="s">
        <v>1</v>
      </c>
      <c r="S65" s="217" t="s">
        <v>1</v>
      </c>
      <c r="T65" s="217" t="s">
        <v>1</v>
      </c>
      <c r="U65" s="217" t="s">
        <v>1</v>
      </c>
      <c r="V65" s="217" t="s">
        <v>1</v>
      </c>
      <c r="W65" s="217" t="s">
        <v>1</v>
      </c>
      <c r="X65" s="217" t="s">
        <v>1</v>
      </c>
      <c r="Y65" s="217" t="s">
        <v>1</v>
      </c>
      <c r="Z65" s="217" t="s">
        <v>1</v>
      </c>
      <c r="AA65" s="217" t="s">
        <v>1</v>
      </c>
      <c r="AB65" s="218" t="s">
        <v>1</v>
      </c>
      <c r="AC65" s="217" t="s">
        <v>2</v>
      </c>
      <c r="AD65" s="217" t="s">
        <v>2</v>
      </c>
      <c r="AE65" s="217" t="s">
        <v>2</v>
      </c>
      <c r="AF65" s="217" t="s">
        <v>2</v>
      </c>
      <c r="AG65" s="217" t="s">
        <v>2</v>
      </c>
      <c r="AH65" s="217" t="s">
        <v>2</v>
      </c>
      <c r="AI65" s="217" t="s">
        <v>2</v>
      </c>
      <c r="AJ65" s="217" t="s">
        <v>2</v>
      </c>
      <c r="AK65" s="217" t="s">
        <v>2</v>
      </c>
      <c r="AL65" s="217" t="s">
        <v>2</v>
      </c>
      <c r="AM65" s="217" t="s">
        <v>2</v>
      </c>
      <c r="AN65" s="217" t="s">
        <v>2</v>
      </c>
      <c r="AO65" s="218" t="s">
        <v>2</v>
      </c>
      <c r="AP65" s="217" t="s">
        <v>3</v>
      </c>
      <c r="AQ65" s="217" t="s">
        <v>3</v>
      </c>
      <c r="AR65" s="217" t="s">
        <v>3</v>
      </c>
      <c r="AS65" s="217" t="s">
        <v>3</v>
      </c>
      <c r="AT65" s="217" t="s">
        <v>3</v>
      </c>
      <c r="AU65" s="217" t="s">
        <v>3</v>
      </c>
      <c r="AV65" s="217" t="s">
        <v>3</v>
      </c>
      <c r="AW65" s="217" t="s">
        <v>3</v>
      </c>
      <c r="AX65" s="217" t="s">
        <v>3</v>
      </c>
      <c r="AY65" s="217" t="s">
        <v>3</v>
      </c>
      <c r="AZ65" s="217" t="s">
        <v>3</v>
      </c>
      <c r="BA65" s="217" t="s">
        <v>3</v>
      </c>
      <c r="BB65" s="218" t="s">
        <v>3</v>
      </c>
      <c r="BC65" s="217" t="s">
        <v>4</v>
      </c>
      <c r="BD65" s="217" t="s">
        <v>4</v>
      </c>
      <c r="BE65" s="217" t="s">
        <v>4</v>
      </c>
      <c r="BF65" s="217" t="s">
        <v>4</v>
      </c>
      <c r="BG65" s="217" t="s">
        <v>4</v>
      </c>
      <c r="BH65" s="217" t="s">
        <v>4</v>
      </c>
      <c r="BI65" s="217" t="s">
        <v>4</v>
      </c>
      <c r="BJ65" s="217" t="s">
        <v>4</v>
      </c>
      <c r="BK65" s="217" t="s">
        <v>4</v>
      </c>
      <c r="BL65" s="217" t="s">
        <v>4</v>
      </c>
      <c r="BM65" s="217" t="s">
        <v>4</v>
      </c>
      <c r="BN65" s="217" t="s">
        <v>4</v>
      </c>
      <c r="BO65" s="218" t="s">
        <v>4</v>
      </c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20"/>
      <c r="EO65" s="220"/>
      <c r="EP65" s="220"/>
      <c r="EQ65" s="220"/>
      <c r="ER65" s="220"/>
      <c r="ES65" s="220"/>
      <c r="ET65" s="220"/>
      <c r="EU65" s="220"/>
      <c r="EV65" s="220"/>
      <c r="EW65" s="220"/>
      <c r="EX65" s="220"/>
      <c r="EY65" s="220"/>
      <c r="EZ65" s="220"/>
      <c r="FA65" s="220"/>
      <c r="FB65" s="220"/>
      <c r="FC65" s="220"/>
      <c r="FD65" s="220"/>
      <c r="FE65" s="220"/>
      <c r="FF65" s="220"/>
      <c r="FG65" s="220"/>
      <c r="FH65" s="220"/>
      <c r="FI65" s="220"/>
      <c r="FJ65" s="220"/>
      <c r="FK65" s="220"/>
      <c r="FL65" s="220"/>
      <c r="FM65" s="220"/>
      <c r="FN65" s="220"/>
      <c r="FO65" s="220"/>
      <c r="FP65" s="220"/>
      <c r="FQ65" s="220"/>
      <c r="FR65" s="220"/>
      <c r="FS65" s="220"/>
      <c r="FT65" s="220"/>
      <c r="FU65" s="220"/>
      <c r="FV65" s="220"/>
      <c r="FW65" s="220"/>
      <c r="FX65" s="220"/>
      <c r="FY65" s="220"/>
      <c r="FZ65" s="220"/>
      <c r="GA65" s="220"/>
      <c r="GB65" s="220"/>
      <c r="GC65" s="220"/>
      <c r="GD65" s="220"/>
      <c r="GE65" s="220"/>
      <c r="GF65" s="220"/>
      <c r="GG65" s="220"/>
      <c r="GH65" s="220"/>
      <c r="GI65" s="220"/>
      <c r="GJ65" s="220"/>
      <c r="GK65" s="220"/>
      <c r="GL65" s="220"/>
      <c r="GM65" s="220"/>
      <c r="GN65" s="220"/>
      <c r="GO65" s="220"/>
      <c r="GP65" s="220"/>
      <c r="GQ65" s="220"/>
      <c r="GR65" s="220"/>
      <c r="GS65" s="220"/>
      <c r="GT65" s="220"/>
      <c r="GU65" s="220"/>
      <c r="GV65" s="220"/>
      <c r="GW65" s="220"/>
      <c r="GX65" s="220"/>
      <c r="GY65" s="220"/>
      <c r="GZ65" s="220"/>
      <c r="HA65" s="220"/>
      <c r="HB65" s="220"/>
      <c r="HC65" s="220"/>
      <c r="HD65" s="220"/>
      <c r="HE65" s="220"/>
      <c r="HF65" s="220"/>
      <c r="HG65" s="220"/>
      <c r="HH65" s="220"/>
      <c r="HI65" s="220"/>
      <c r="HJ65" s="220"/>
      <c r="HK65" s="220"/>
      <c r="HL65" s="220"/>
      <c r="HM65" s="220"/>
      <c r="HN65" s="220"/>
      <c r="HO65" s="220"/>
      <c r="HP65" s="220"/>
      <c r="HQ65" s="220"/>
      <c r="HR65" s="220"/>
      <c r="HS65" s="220"/>
      <c r="HT65" s="220"/>
      <c r="HU65" s="220"/>
      <c r="HV65" s="220"/>
      <c r="HW65" s="220"/>
      <c r="HX65" s="220"/>
      <c r="HY65" s="220"/>
      <c r="HZ65" s="220"/>
      <c r="IA65" s="220"/>
      <c r="IB65" s="220"/>
      <c r="IC65" s="220"/>
      <c r="ID65" s="220"/>
      <c r="IE65" s="220"/>
      <c r="IF65" s="220"/>
      <c r="IG65" s="220"/>
      <c r="IH65" s="220"/>
      <c r="II65" s="220"/>
      <c r="IJ65" s="220"/>
      <c r="IK65" s="220"/>
      <c r="IL65" s="220"/>
      <c r="IM65" s="220"/>
      <c r="IN65" s="220"/>
      <c r="IO65" s="220"/>
      <c r="IP65" s="220"/>
      <c r="IQ65" s="220"/>
      <c r="IR65" s="220"/>
      <c r="IS65" s="220"/>
      <c r="IT65" s="220"/>
      <c r="IU65" s="220"/>
      <c r="IV65" s="220"/>
    </row>
    <row r="67" spans="1:256" x14ac:dyDescent="0.2">
      <c r="A67" s="214" t="s">
        <v>167</v>
      </c>
    </row>
    <row r="68" spans="1:256" x14ac:dyDescent="0.2">
      <c r="A68" s="214" t="s">
        <v>128</v>
      </c>
      <c r="C68" s="242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32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32"/>
      <c r="AC68" s="243"/>
      <c r="AD68" s="243"/>
      <c r="AE68" s="243"/>
      <c r="AF68" s="243"/>
      <c r="AG68" s="243"/>
      <c r="AH68" s="243"/>
      <c r="AI68" s="244"/>
      <c r="AJ68" s="244"/>
      <c r="AK68" s="244"/>
      <c r="AL68" s="244"/>
      <c r="AM68" s="244"/>
      <c r="AN68" s="244"/>
      <c r="AO68" s="245"/>
      <c r="AP68" s="244"/>
      <c r="AQ68" s="244"/>
      <c r="AR68" s="244"/>
    </row>
    <row r="69" spans="1:256" x14ac:dyDescent="0.2">
      <c r="A69" s="201">
        <v>1</v>
      </c>
      <c r="B69" s="214" t="s">
        <v>178</v>
      </c>
      <c r="C69" s="243">
        <v>5833.333333333333</v>
      </c>
      <c r="D69" s="243">
        <v>5833.333333333333</v>
      </c>
      <c r="E69" s="243">
        <v>5833.333333333333</v>
      </c>
      <c r="F69" s="243">
        <v>5833.333333333333</v>
      </c>
      <c r="G69" s="243">
        <v>5833.333333333333</v>
      </c>
      <c r="H69" s="243">
        <v>5833.333333333333</v>
      </c>
      <c r="I69" s="243">
        <v>5833.333333333333</v>
      </c>
      <c r="J69" s="243">
        <v>5833.333333333333</v>
      </c>
      <c r="K69" s="243">
        <v>5833.333333333333</v>
      </c>
      <c r="L69" s="243">
        <v>5833.333333333333</v>
      </c>
      <c r="M69" s="243">
        <v>5833.333333333333</v>
      </c>
      <c r="N69" s="243">
        <v>5833.333333333333</v>
      </c>
      <c r="O69" s="232">
        <v>70000.000000000015</v>
      </c>
      <c r="P69" s="243">
        <v>6008.333333333333</v>
      </c>
      <c r="Q69" s="243">
        <v>6008.333333333333</v>
      </c>
      <c r="R69" s="243">
        <v>6008.333333333333</v>
      </c>
      <c r="S69" s="243">
        <v>6008.333333333333</v>
      </c>
      <c r="T69" s="243">
        <v>6008.333333333333</v>
      </c>
      <c r="U69" s="243">
        <v>6008.333333333333</v>
      </c>
      <c r="V69" s="243">
        <v>17500</v>
      </c>
      <c r="W69" s="243">
        <v>17500</v>
      </c>
      <c r="X69" s="243">
        <v>17500</v>
      </c>
      <c r="Y69" s="243">
        <v>17500</v>
      </c>
      <c r="Z69" s="243">
        <v>17500</v>
      </c>
      <c r="AA69" s="243">
        <v>17500</v>
      </c>
      <c r="AB69" s="232">
        <v>141050</v>
      </c>
      <c r="AC69" s="243">
        <v>17500</v>
      </c>
      <c r="AD69" s="243">
        <v>17500</v>
      </c>
      <c r="AE69" s="243">
        <v>17500</v>
      </c>
      <c r="AF69" s="243">
        <v>17500</v>
      </c>
      <c r="AG69" s="243">
        <v>17500</v>
      </c>
      <c r="AH69" s="243">
        <v>17500</v>
      </c>
      <c r="AI69" s="243">
        <v>17500</v>
      </c>
      <c r="AJ69" s="243">
        <v>17500</v>
      </c>
      <c r="AK69" s="243">
        <v>17500</v>
      </c>
      <c r="AL69" s="243">
        <v>17500</v>
      </c>
      <c r="AM69" s="243">
        <v>17500</v>
      </c>
      <c r="AN69" s="243">
        <v>17500</v>
      </c>
      <c r="AO69" s="232">
        <v>210000</v>
      </c>
      <c r="AP69" s="243">
        <v>18375</v>
      </c>
      <c r="AQ69" s="243">
        <v>18375</v>
      </c>
      <c r="AR69" s="243">
        <v>18375</v>
      </c>
      <c r="AS69" s="243">
        <v>18375</v>
      </c>
      <c r="AT69" s="243">
        <v>18375</v>
      </c>
      <c r="AU69" s="243">
        <v>18375</v>
      </c>
      <c r="AV69" s="243">
        <v>18375</v>
      </c>
      <c r="AW69" s="243">
        <v>18375</v>
      </c>
      <c r="AX69" s="243">
        <v>18375</v>
      </c>
      <c r="AY69" s="243">
        <v>18375</v>
      </c>
      <c r="AZ69" s="243">
        <v>18375</v>
      </c>
      <c r="BA69" s="243">
        <v>18375</v>
      </c>
      <c r="BB69" s="232">
        <v>220500</v>
      </c>
      <c r="BC69" s="243">
        <v>19293.75</v>
      </c>
      <c r="BD69" s="243">
        <v>19293.75</v>
      </c>
      <c r="BE69" s="243">
        <v>19293.75</v>
      </c>
      <c r="BF69" s="243">
        <v>19293.75</v>
      </c>
      <c r="BG69" s="243">
        <v>19293.75</v>
      </c>
      <c r="BH69" s="243">
        <v>19293.75</v>
      </c>
      <c r="BI69" s="243">
        <v>19293.75</v>
      </c>
      <c r="BJ69" s="243">
        <v>19293.75</v>
      </c>
      <c r="BK69" s="243">
        <v>19293.75</v>
      </c>
      <c r="BL69" s="243">
        <v>19293.75</v>
      </c>
      <c r="BM69" s="243">
        <v>19293.75</v>
      </c>
      <c r="BN69" s="243">
        <v>19293.75</v>
      </c>
      <c r="BO69" s="232">
        <v>231525</v>
      </c>
    </row>
    <row r="70" spans="1:256" x14ac:dyDescent="0.2">
      <c r="A70" s="201">
        <v>2</v>
      </c>
      <c r="B70" s="193" t="s">
        <v>260</v>
      </c>
      <c r="C70" s="243">
        <v>0</v>
      </c>
      <c r="D70" s="243">
        <v>0</v>
      </c>
      <c r="E70" s="243">
        <v>0</v>
      </c>
      <c r="F70" s="243">
        <v>0</v>
      </c>
      <c r="G70" s="243">
        <v>0</v>
      </c>
      <c r="H70" s="243">
        <v>0</v>
      </c>
      <c r="I70" s="243">
        <v>0</v>
      </c>
      <c r="J70" s="243">
        <v>0</v>
      </c>
      <c r="K70" s="243">
        <v>0</v>
      </c>
      <c r="L70" s="243">
        <v>0</v>
      </c>
      <c r="M70" s="243">
        <v>0</v>
      </c>
      <c r="N70" s="243">
        <v>0</v>
      </c>
      <c r="O70" s="232">
        <v>0</v>
      </c>
      <c r="P70" s="243">
        <v>0</v>
      </c>
      <c r="Q70" s="243">
        <v>0</v>
      </c>
      <c r="R70" s="243">
        <v>0</v>
      </c>
      <c r="S70" s="243">
        <v>0</v>
      </c>
      <c r="T70" s="243">
        <v>0</v>
      </c>
      <c r="U70" s="243">
        <v>0</v>
      </c>
      <c r="V70" s="243">
        <v>14583.333333333334</v>
      </c>
      <c r="W70" s="243">
        <v>14583.333333333334</v>
      </c>
      <c r="X70" s="243">
        <v>14583.333333333334</v>
      </c>
      <c r="Y70" s="243">
        <v>14583.333333333334</v>
      </c>
      <c r="Z70" s="243">
        <v>14583.333333333334</v>
      </c>
      <c r="AA70" s="243">
        <v>14583.333333333334</v>
      </c>
      <c r="AB70" s="232">
        <v>87500</v>
      </c>
      <c r="AC70" s="243">
        <v>15312.500000000002</v>
      </c>
      <c r="AD70" s="243">
        <v>15312.500000000002</v>
      </c>
      <c r="AE70" s="243">
        <v>15312.500000000002</v>
      </c>
      <c r="AF70" s="243">
        <v>15312.500000000002</v>
      </c>
      <c r="AG70" s="243">
        <v>15312.500000000002</v>
      </c>
      <c r="AH70" s="243">
        <v>15312.500000000002</v>
      </c>
      <c r="AI70" s="243">
        <v>15312.500000000002</v>
      </c>
      <c r="AJ70" s="243">
        <v>15312.500000000002</v>
      </c>
      <c r="AK70" s="243">
        <v>15312.500000000002</v>
      </c>
      <c r="AL70" s="243">
        <v>15312.500000000002</v>
      </c>
      <c r="AM70" s="243">
        <v>15312.500000000002</v>
      </c>
      <c r="AN70" s="243">
        <v>15312.500000000002</v>
      </c>
      <c r="AO70" s="232">
        <v>183750.00000000003</v>
      </c>
      <c r="AP70" s="243">
        <v>16078.125000000002</v>
      </c>
      <c r="AQ70" s="243">
        <v>16078.125000000002</v>
      </c>
      <c r="AR70" s="243">
        <v>16078.125000000002</v>
      </c>
      <c r="AS70" s="243">
        <v>16078.125000000002</v>
      </c>
      <c r="AT70" s="243">
        <v>16078.125000000002</v>
      </c>
      <c r="AU70" s="243">
        <v>16078.125000000002</v>
      </c>
      <c r="AV70" s="243">
        <v>16078.125000000002</v>
      </c>
      <c r="AW70" s="243">
        <v>16078.125000000002</v>
      </c>
      <c r="AX70" s="243">
        <v>16078.125000000002</v>
      </c>
      <c r="AY70" s="243">
        <v>16078.125000000002</v>
      </c>
      <c r="AZ70" s="243">
        <v>16078.125000000002</v>
      </c>
      <c r="BA70" s="243">
        <v>16078.125000000002</v>
      </c>
      <c r="BB70" s="232">
        <v>192937.50000000003</v>
      </c>
      <c r="BC70" s="243">
        <v>16078.125000000002</v>
      </c>
      <c r="BD70" s="243">
        <v>16078.125000000002</v>
      </c>
      <c r="BE70" s="243">
        <v>16078.125000000002</v>
      </c>
      <c r="BF70" s="243">
        <v>16078.125000000002</v>
      </c>
      <c r="BG70" s="243">
        <v>16078.125000000002</v>
      </c>
      <c r="BH70" s="243">
        <v>16078.125000000002</v>
      </c>
      <c r="BI70" s="243">
        <v>16078.125000000002</v>
      </c>
      <c r="BJ70" s="243">
        <v>16078.125000000002</v>
      </c>
      <c r="BK70" s="243">
        <v>16078.125000000002</v>
      </c>
      <c r="BL70" s="243">
        <v>16078.125000000002</v>
      </c>
      <c r="BM70" s="243">
        <v>16078.125000000002</v>
      </c>
      <c r="BN70" s="243">
        <v>16078.125000000002</v>
      </c>
      <c r="BO70" s="232">
        <v>192937.50000000003</v>
      </c>
      <c r="BP70" s="243"/>
      <c r="BQ70" s="243"/>
      <c r="BR70" s="243"/>
      <c r="BS70" s="243"/>
      <c r="BT70" s="243"/>
      <c r="BU70" s="243"/>
      <c r="BV70" s="243"/>
      <c r="BW70" s="243"/>
      <c r="BX70" s="243"/>
      <c r="BY70" s="243"/>
      <c r="BZ70" s="243"/>
      <c r="CA70" s="243"/>
      <c r="CB70" s="243"/>
      <c r="CC70" s="243"/>
      <c r="CD70" s="243"/>
      <c r="CE70" s="243"/>
      <c r="CF70" s="243"/>
      <c r="CG70" s="243"/>
      <c r="CH70" s="243"/>
      <c r="CI70" s="243"/>
      <c r="CJ70" s="243"/>
      <c r="CK70" s="243"/>
      <c r="CL70" s="243"/>
      <c r="CM70" s="243"/>
      <c r="CN70" s="243"/>
      <c r="CO70" s="243"/>
      <c r="CP70" s="243"/>
      <c r="CQ70" s="243"/>
      <c r="CR70" s="243"/>
      <c r="CS70" s="243"/>
      <c r="CT70" s="243"/>
      <c r="CU70" s="243"/>
      <c r="CV70" s="243"/>
      <c r="CW70" s="243"/>
      <c r="CX70" s="243"/>
      <c r="CY70" s="243"/>
      <c r="CZ70" s="243"/>
      <c r="DA70" s="243"/>
      <c r="DB70" s="243"/>
      <c r="DC70" s="243"/>
      <c r="DD70" s="243"/>
      <c r="DE70" s="243"/>
      <c r="DF70" s="243"/>
      <c r="DG70" s="243"/>
      <c r="DH70" s="243"/>
      <c r="DI70" s="243"/>
      <c r="DJ70" s="243"/>
      <c r="DK70" s="243"/>
      <c r="DL70" s="243"/>
      <c r="DM70" s="243"/>
      <c r="DN70" s="243"/>
      <c r="DO70" s="243"/>
      <c r="DP70" s="243"/>
      <c r="DQ70" s="243"/>
      <c r="DR70" s="243"/>
      <c r="DS70" s="243"/>
      <c r="DT70" s="243"/>
      <c r="DU70" s="243"/>
      <c r="DV70" s="243"/>
      <c r="DW70" s="243"/>
      <c r="DX70" s="243"/>
      <c r="DY70" s="243"/>
      <c r="DZ70" s="243"/>
      <c r="EA70" s="243"/>
      <c r="EB70" s="243"/>
      <c r="EC70" s="243"/>
      <c r="ED70" s="243"/>
      <c r="EE70" s="243"/>
      <c r="EF70" s="243"/>
      <c r="EG70" s="243"/>
      <c r="EH70" s="243"/>
      <c r="EI70" s="243"/>
      <c r="EJ70" s="243"/>
      <c r="EK70" s="243"/>
      <c r="EL70" s="243"/>
      <c r="EM70" s="243"/>
      <c r="EN70" s="243"/>
      <c r="EO70" s="243"/>
      <c r="EP70" s="243"/>
      <c r="EQ70" s="243"/>
      <c r="ER70" s="243"/>
      <c r="ES70" s="243"/>
      <c r="ET70" s="243"/>
      <c r="EU70" s="243"/>
      <c r="EV70" s="243"/>
      <c r="EW70" s="243"/>
      <c r="EX70" s="243"/>
      <c r="EY70" s="243"/>
      <c r="EZ70" s="243"/>
      <c r="FA70" s="243"/>
      <c r="FB70" s="243"/>
      <c r="FC70" s="243"/>
      <c r="FD70" s="243"/>
      <c r="FE70" s="243"/>
      <c r="FF70" s="243"/>
      <c r="FG70" s="243"/>
      <c r="FH70" s="243"/>
      <c r="FI70" s="243"/>
      <c r="FJ70" s="243"/>
      <c r="FK70" s="243"/>
      <c r="FL70" s="243"/>
      <c r="FM70" s="243"/>
      <c r="FN70" s="243"/>
      <c r="FO70" s="243"/>
      <c r="FP70" s="243"/>
      <c r="FQ70" s="243"/>
      <c r="FR70" s="243"/>
      <c r="FS70" s="243"/>
      <c r="FT70" s="243"/>
      <c r="FU70" s="243"/>
      <c r="FV70" s="243"/>
      <c r="FW70" s="243"/>
      <c r="FX70" s="243"/>
      <c r="FY70" s="243"/>
      <c r="FZ70" s="243"/>
      <c r="GA70" s="243"/>
      <c r="GB70" s="243"/>
      <c r="GC70" s="243"/>
      <c r="GD70" s="243"/>
      <c r="GE70" s="243"/>
      <c r="GF70" s="243"/>
      <c r="GG70" s="243"/>
      <c r="GH70" s="243"/>
      <c r="GI70" s="243"/>
      <c r="GJ70" s="243"/>
      <c r="GK70" s="243"/>
      <c r="GL70" s="243"/>
      <c r="GM70" s="243"/>
      <c r="GN70" s="243"/>
      <c r="GO70" s="243"/>
      <c r="GP70" s="243"/>
      <c r="GQ70" s="243"/>
      <c r="GR70" s="243"/>
      <c r="GS70" s="243"/>
      <c r="GT70" s="243"/>
      <c r="GU70" s="243"/>
      <c r="GV70" s="243"/>
      <c r="GW70" s="243"/>
      <c r="GX70" s="243"/>
      <c r="GY70" s="243"/>
      <c r="GZ70" s="243"/>
      <c r="HA70" s="243"/>
      <c r="HB70" s="243"/>
      <c r="HC70" s="243"/>
      <c r="HD70" s="243"/>
      <c r="HE70" s="243"/>
      <c r="HF70" s="243"/>
      <c r="HG70" s="243"/>
      <c r="HH70" s="243"/>
      <c r="HI70" s="243"/>
      <c r="HJ70" s="243"/>
      <c r="HK70" s="243"/>
      <c r="HL70" s="243"/>
      <c r="HM70" s="243"/>
      <c r="HN70" s="243"/>
      <c r="HO70" s="243"/>
      <c r="HP70" s="243"/>
      <c r="HQ70" s="243"/>
      <c r="HR70" s="243"/>
      <c r="HS70" s="243"/>
      <c r="HT70" s="243"/>
      <c r="HU70" s="243"/>
      <c r="HV70" s="243"/>
      <c r="HW70" s="243"/>
      <c r="HX70" s="243"/>
      <c r="HY70" s="243"/>
      <c r="HZ70" s="243"/>
      <c r="IA70" s="243"/>
      <c r="IB70" s="243"/>
      <c r="IC70" s="243"/>
      <c r="ID70" s="243"/>
      <c r="IE70" s="243"/>
      <c r="IF70" s="243"/>
      <c r="IG70" s="243"/>
      <c r="IH70" s="243"/>
      <c r="II70" s="243"/>
      <c r="IJ70" s="243"/>
      <c r="IK70" s="243"/>
      <c r="IL70" s="243"/>
      <c r="IM70" s="243"/>
      <c r="IN70" s="243"/>
      <c r="IO70" s="243"/>
      <c r="IP70" s="243"/>
      <c r="IQ70" s="243"/>
      <c r="IR70" s="243"/>
      <c r="IS70" s="243"/>
      <c r="IT70" s="243"/>
      <c r="IU70" s="243"/>
      <c r="IV70" s="243"/>
    </row>
    <row r="71" spans="1:256" x14ac:dyDescent="0.2">
      <c r="A71" s="201">
        <v>3</v>
      </c>
      <c r="B71" s="193" t="s">
        <v>210</v>
      </c>
      <c r="C71" s="243">
        <v>0</v>
      </c>
      <c r="D71" s="243">
        <v>0</v>
      </c>
      <c r="E71" s="243">
        <v>0</v>
      </c>
      <c r="F71" s="243">
        <v>0</v>
      </c>
      <c r="G71" s="243">
        <v>0</v>
      </c>
      <c r="H71" s="243">
        <v>0</v>
      </c>
      <c r="I71" s="243">
        <v>0</v>
      </c>
      <c r="J71" s="243">
        <v>0</v>
      </c>
      <c r="K71" s="243">
        <v>0</v>
      </c>
      <c r="L71" s="243">
        <v>0</v>
      </c>
      <c r="M71" s="243">
        <v>0</v>
      </c>
      <c r="N71" s="243">
        <v>0</v>
      </c>
      <c r="O71" s="232">
        <v>0</v>
      </c>
      <c r="P71" s="243">
        <v>0</v>
      </c>
      <c r="Q71" s="243">
        <v>0</v>
      </c>
      <c r="R71" s="243">
        <v>0</v>
      </c>
      <c r="S71" s="243">
        <v>0</v>
      </c>
      <c r="T71" s="243">
        <v>0</v>
      </c>
      <c r="U71" s="243">
        <v>0</v>
      </c>
      <c r="V71" s="243">
        <v>14583.333333333334</v>
      </c>
      <c r="W71" s="243">
        <v>14583.333333333334</v>
      </c>
      <c r="X71" s="243">
        <v>14583.333333333334</v>
      </c>
      <c r="Y71" s="243">
        <v>14583.333333333334</v>
      </c>
      <c r="Z71" s="243">
        <v>14583.333333333334</v>
      </c>
      <c r="AA71" s="243">
        <v>14583.333333333334</v>
      </c>
      <c r="AB71" s="232">
        <v>87500</v>
      </c>
      <c r="AC71" s="243">
        <v>15312.500000000002</v>
      </c>
      <c r="AD71" s="243">
        <v>15312.500000000002</v>
      </c>
      <c r="AE71" s="243">
        <v>15312.500000000002</v>
      </c>
      <c r="AF71" s="243">
        <v>15312.500000000002</v>
      </c>
      <c r="AG71" s="243">
        <v>15312.500000000002</v>
      </c>
      <c r="AH71" s="243">
        <v>15312.500000000002</v>
      </c>
      <c r="AI71" s="243">
        <v>15312.500000000002</v>
      </c>
      <c r="AJ71" s="243">
        <v>15312.500000000002</v>
      </c>
      <c r="AK71" s="243">
        <v>15312.500000000002</v>
      </c>
      <c r="AL71" s="243">
        <v>15312.500000000002</v>
      </c>
      <c r="AM71" s="243">
        <v>15312.500000000002</v>
      </c>
      <c r="AN71" s="243">
        <v>15312.500000000002</v>
      </c>
      <c r="AO71" s="232">
        <v>183750.00000000003</v>
      </c>
      <c r="AP71" s="243">
        <v>16078.125000000002</v>
      </c>
      <c r="AQ71" s="243">
        <v>16078.125000000002</v>
      </c>
      <c r="AR71" s="243">
        <v>16078.125000000002</v>
      </c>
      <c r="AS71" s="243">
        <v>16078.125000000002</v>
      </c>
      <c r="AT71" s="243">
        <v>16078.125000000002</v>
      </c>
      <c r="AU71" s="243">
        <v>16078.125000000002</v>
      </c>
      <c r="AV71" s="243">
        <v>16078.125000000002</v>
      </c>
      <c r="AW71" s="243">
        <v>16078.125000000002</v>
      </c>
      <c r="AX71" s="243">
        <v>16078.125000000002</v>
      </c>
      <c r="AY71" s="243">
        <v>16078.125000000002</v>
      </c>
      <c r="AZ71" s="243">
        <v>16078.125000000002</v>
      </c>
      <c r="BA71" s="243">
        <v>16078.125000000002</v>
      </c>
      <c r="BB71" s="232">
        <v>192937.50000000003</v>
      </c>
      <c r="BC71" s="243">
        <v>16078.125000000002</v>
      </c>
      <c r="BD71" s="243">
        <v>16078.125000000002</v>
      </c>
      <c r="BE71" s="243">
        <v>16078.125000000002</v>
      </c>
      <c r="BF71" s="243">
        <v>16078.125000000002</v>
      </c>
      <c r="BG71" s="243">
        <v>16078.125000000002</v>
      </c>
      <c r="BH71" s="243">
        <v>16078.125000000002</v>
      </c>
      <c r="BI71" s="243">
        <v>16078.125000000002</v>
      </c>
      <c r="BJ71" s="243">
        <v>16078.125000000002</v>
      </c>
      <c r="BK71" s="243">
        <v>16078.125000000002</v>
      </c>
      <c r="BL71" s="243">
        <v>16078.125000000002</v>
      </c>
      <c r="BM71" s="243">
        <v>16078.125000000002</v>
      </c>
      <c r="BN71" s="243">
        <v>16078.125000000002</v>
      </c>
      <c r="BO71" s="232">
        <v>192937.50000000003</v>
      </c>
      <c r="BP71" s="243"/>
      <c r="BQ71" s="243"/>
      <c r="BR71" s="243"/>
      <c r="BS71" s="243"/>
      <c r="BT71" s="243"/>
      <c r="BU71" s="243"/>
      <c r="BV71" s="243"/>
      <c r="BW71" s="243"/>
      <c r="BX71" s="243"/>
      <c r="BY71" s="243"/>
      <c r="BZ71" s="243"/>
      <c r="CA71" s="243"/>
      <c r="CB71" s="243"/>
      <c r="CC71" s="243"/>
      <c r="CD71" s="243"/>
      <c r="CE71" s="243"/>
      <c r="CF71" s="243"/>
      <c r="CG71" s="243"/>
      <c r="CH71" s="243"/>
      <c r="CI71" s="243"/>
      <c r="CJ71" s="243"/>
      <c r="CK71" s="243"/>
      <c r="CL71" s="243"/>
      <c r="CM71" s="243"/>
      <c r="CN71" s="243"/>
      <c r="CO71" s="243"/>
      <c r="CP71" s="243"/>
      <c r="CQ71" s="243"/>
      <c r="CR71" s="243"/>
      <c r="CS71" s="243"/>
      <c r="CT71" s="243"/>
      <c r="CU71" s="243"/>
      <c r="CV71" s="243"/>
      <c r="CW71" s="243"/>
      <c r="CX71" s="243"/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3"/>
      <c r="DK71" s="243"/>
      <c r="DL71" s="243"/>
      <c r="DM71" s="243"/>
      <c r="DN71" s="243"/>
      <c r="DO71" s="243"/>
      <c r="DP71" s="243"/>
      <c r="DQ71" s="243"/>
      <c r="DR71" s="243"/>
      <c r="DS71" s="243"/>
      <c r="DT71" s="243"/>
      <c r="DU71" s="243"/>
      <c r="DV71" s="243"/>
      <c r="DW71" s="243"/>
      <c r="DX71" s="243"/>
      <c r="DY71" s="243"/>
      <c r="DZ71" s="243"/>
      <c r="EA71" s="243"/>
      <c r="EB71" s="243"/>
      <c r="EC71" s="243"/>
      <c r="ED71" s="243"/>
      <c r="EE71" s="243"/>
      <c r="EF71" s="243"/>
      <c r="EG71" s="243"/>
      <c r="EH71" s="243"/>
      <c r="EI71" s="243"/>
      <c r="EJ71" s="243"/>
      <c r="EK71" s="243"/>
      <c r="EL71" s="243"/>
      <c r="EM71" s="243"/>
      <c r="EN71" s="243"/>
      <c r="EO71" s="243"/>
      <c r="EP71" s="243"/>
      <c r="EQ71" s="243"/>
      <c r="ER71" s="243"/>
      <c r="ES71" s="243"/>
      <c r="ET71" s="243"/>
      <c r="EU71" s="243"/>
      <c r="EV71" s="243"/>
      <c r="EW71" s="243"/>
      <c r="EX71" s="243"/>
      <c r="EY71" s="243"/>
      <c r="EZ71" s="243"/>
      <c r="FA71" s="243"/>
      <c r="FB71" s="243"/>
      <c r="FC71" s="243"/>
      <c r="FD71" s="243"/>
      <c r="FE71" s="243"/>
      <c r="FF71" s="243"/>
      <c r="FG71" s="243"/>
      <c r="FH71" s="243"/>
      <c r="FI71" s="243"/>
      <c r="FJ71" s="243"/>
      <c r="FK71" s="243"/>
      <c r="FL71" s="243"/>
      <c r="FM71" s="243"/>
      <c r="FN71" s="243"/>
      <c r="FO71" s="243"/>
      <c r="FP71" s="243"/>
      <c r="FQ71" s="243"/>
      <c r="FR71" s="243"/>
      <c r="FS71" s="243"/>
      <c r="FT71" s="243"/>
      <c r="FU71" s="243"/>
      <c r="FV71" s="243"/>
      <c r="FW71" s="243"/>
      <c r="FX71" s="243"/>
      <c r="FY71" s="243"/>
      <c r="FZ71" s="243"/>
      <c r="GA71" s="243"/>
      <c r="GB71" s="243"/>
      <c r="GC71" s="243"/>
      <c r="GD71" s="243"/>
      <c r="GE71" s="243"/>
      <c r="GF71" s="243"/>
      <c r="GG71" s="243"/>
      <c r="GH71" s="243"/>
      <c r="GI71" s="243"/>
      <c r="GJ71" s="243"/>
      <c r="GK71" s="243"/>
      <c r="GL71" s="243"/>
      <c r="GM71" s="243"/>
      <c r="GN71" s="243"/>
      <c r="GO71" s="243"/>
      <c r="GP71" s="243"/>
      <c r="GQ71" s="243"/>
      <c r="GR71" s="243"/>
      <c r="GS71" s="243"/>
      <c r="GT71" s="243"/>
      <c r="GU71" s="243"/>
      <c r="GV71" s="243"/>
      <c r="GW71" s="243"/>
      <c r="GX71" s="243"/>
      <c r="GY71" s="243"/>
      <c r="GZ71" s="243"/>
      <c r="HA71" s="243"/>
      <c r="HB71" s="243"/>
      <c r="HC71" s="243"/>
      <c r="HD71" s="243"/>
      <c r="HE71" s="243"/>
      <c r="HF71" s="243"/>
      <c r="HG71" s="243"/>
      <c r="HH71" s="243"/>
      <c r="HI71" s="243"/>
      <c r="HJ71" s="243"/>
      <c r="HK71" s="243"/>
      <c r="HL71" s="243"/>
      <c r="HM71" s="243"/>
      <c r="HN71" s="243"/>
      <c r="HO71" s="243"/>
      <c r="HP71" s="243"/>
      <c r="HQ71" s="243"/>
      <c r="HR71" s="243"/>
      <c r="HS71" s="243"/>
      <c r="HT71" s="243"/>
      <c r="HU71" s="243"/>
      <c r="HV71" s="243"/>
      <c r="HW71" s="243"/>
      <c r="HX71" s="243"/>
      <c r="HY71" s="243"/>
      <c r="HZ71" s="243"/>
      <c r="IA71" s="243"/>
      <c r="IB71" s="243"/>
      <c r="IC71" s="243"/>
      <c r="ID71" s="243"/>
      <c r="IE71" s="243"/>
      <c r="IF71" s="243"/>
      <c r="IG71" s="243"/>
      <c r="IH71" s="243"/>
      <c r="II71" s="243"/>
      <c r="IJ71" s="243"/>
      <c r="IK71" s="243"/>
      <c r="IL71" s="243"/>
      <c r="IM71" s="243"/>
      <c r="IN71" s="243"/>
      <c r="IO71" s="243"/>
      <c r="IP71" s="243"/>
      <c r="IQ71" s="243"/>
      <c r="IR71" s="243"/>
      <c r="IS71" s="243"/>
      <c r="IT71" s="243"/>
      <c r="IU71" s="243"/>
      <c r="IV71" s="243"/>
    </row>
    <row r="72" spans="1:256" s="193" customFormat="1" x14ac:dyDescent="0.2">
      <c r="A72" s="201"/>
      <c r="B72" s="246" t="s">
        <v>129</v>
      </c>
      <c r="C72" s="247">
        <v>5833.333333333333</v>
      </c>
      <c r="D72" s="247">
        <v>5833.333333333333</v>
      </c>
      <c r="E72" s="247">
        <v>5833.333333333333</v>
      </c>
      <c r="F72" s="247">
        <v>5833.333333333333</v>
      </c>
      <c r="G72" s="247">
        <v>5833.333333333333</v>
      </c>
      <c r="H72" s="247">
        <v>5833.333333333333</v>
      </c>
      <c r="I72" s="247">
        <v>5833.333333333333</v>
      </c>
      <c r="J72" s="247">
        <v>5833.333333333333</v>
      </c>
      <c r="K72" s="247">
        <v>5833.333333333333</v>
      </c>
      <c r="L72" s="247">
        <v>5833.333333333333</v>
      </c>
      <c r="M72" s="247">
        <v>5833.333333333333</v>
      </c>
      <c r="N72" s="247">
        <v>5833.333333333333</v>
      </c>
      <c r="O72" s="232">
        <v>70000.000000000015</v>
      </c>
      <c r="P72" s="247">
        <v>6008.333333333333</v>
      </c>
      <c r="Q72" s="247">
        <v>6008.333333333333</v>
      </c>
      <c r="R72" s="247">
        <v>6008.333333333333</v>
      </c>
      <c r="S72" s="247">
        <v>6008.333333333333</v>
      </c>
      <c r="T72" s="247">
        <v>6008.333333333333</v>
      </c>
      <c r="U72" s="247">
        <v>6008.333333333333</v>
      </c>
      <c r="V72" s="247">
        <v>46666.666666666672</v>
      </c>
      <c r="W72" s="247">
        <v>46666.666666666672</v>
      </c>
      <c r="X72" s="247">
        <v>46666.666666666672</v>
      </c>
      <c r="Y72" s="247">
        <v>46666.666666666672</v>
      </c>
      <c r="Z72" s="247">
        <v>46666.666666666672</v>
      </c>
      <c r="AA72" s="247">
        <v>46666.666666666672</v>
      </c>
      <c r="AB72" s="232">
        <v>316050.00000000006</v>
      </c>
      <c r="AC72" s="247">
        <v>48125</v>
      </c>
      <c r="AD72" s="247">
        <v>48125</v>
      </c>
      <c r="AE72" s="247">
        <v>48125</v>
      </c>
      <c r="AF72" s="247">
        <v>48125</v>
      </c>
      <c r="AG72" s="247">
        <v>48125</v>
      </c>
      <c r="AH72" s="247">
        <v>48125</v>
      </c>
      <c r="AI72" s="247">
        <v>48125</v>
      </c>
      <c r="AJ72" s="247">
        <v>48125</v>
      </c>
      <c r="AK72" s="247">
        <v>48125</v>
      </c>
      <c r="AL72" s="247">
        <v>48125</v>
      </c>
      <c r="AM72" s="247">
        <v>48125</v>
      </c>
      <c r="AN72" s="247">
        <v>48125</v>
      </c>
      <c r="AO72" s="232">
        <v>577500</v>
      </c>
      <c r="AP72" s="247">
        <v>50531.25</v>
      </c>
      <c r="AQ72" s="247">
        <v>50531.25</v>
      </c>
      <c r="AR72" s="247">
        <v>50531.25</v>
      </c>
      <c r="AS72" s="247">
        <v>50531.25</v>
      </c>
      <c r="AT72" s="247">
        <v>50531.25</v>
      </c>
      <c r="AU72" s="247">
        <v>50531.25</v>
      </c>
      <c r="AV72" s="247">
        <v>50531.25</v>
      </c>
      <c r="AW72" s="247">
        <v>50531.25</v>
      </c>
      <c r="AX72" s="247">
        <v>50531.25</v>
      </c>
      <c r="AY72" s="247">
        <v>50531.25</v>
      </c>
      <c r="AZ72" s="247">
        <v>50531.25</v>
      </c>
      <c r="BA72" s="247">
        <v>50531.25</v>
      </c>
      <c r="BB72" s="232">
        <v>606375</v>
      </c>
      <c r="BC72" s="247">
        <v>51450</v>
      </c>
      <c r="BD72" s="247">
        <v>51450</v>
      </c>
      <c r="BE72" s="247">
        <v>51450</v>
      </c>
      <c r="BF72" s="247">
        <v>51450</v>
      </c>
      <c r="BG72" s="247">
        <v>51450</v>
      </c>
      <c r="BH72" s="247">
        <v>51450</v>
      </c>
      <c r="BI72" s="247">
        <v>51450</v>
      </c>
      <c r="BJ72" s="247">
        <v>51450</v>
      </c>
      <c r="BK72" s="247">
        <v>51450</v>
      </c>
      <c r="BL72" s="247">
        <v>51450</v>
      </c>
      <c r="BM72" s="247">
        <v>51450</v>
      </c>
      <c r="BN72" s="247">
        <v>51450</v>
      </c>
      <c r="BO72" s="232">
        <v>617400</v>
      </c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  <c r="CH72" s="195"/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5"/>
      <c r="CX72" s="195"/>
      <c r="CY72" s="195"/>
      <c r="CZ72" s="195"/>
      <c r="DA72" s="195"/>
      <c r="DB72" s="195"/>
      <c r="DC72" s="195"/>
      <c r="DD72" s="195"/>
      <c r="DE72" s="195"/>
      <c r="DF72" s="195"/>
      <c r="DG72" s="195"/>
      <c r="DH72" s="195"/>
      <c r="DI72" s="195"/>
      <c r="DJ72" s="195"/>
      <c r="DK72" s="195"/>
      <c r="DL72" s="195"/>
      <c r="DM72" s="195"/>
      <c r="DN72" s="195"/>
      <c r="DO72" s="195"/>
      <c r="DP72" s="195"/>
      <c r="DQ72" s="195"/>
      <c r="DR72" s="195"/>
      <c r="DS72" s="195"/>
      <c r="DT72" s="195"/>
      <c r="DU72" s="195"/>
      <c r="DV72" s="195"/>
      <c r="DW72" s="195"/>
      <c r="DX72" s="195"/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5"/>
      <c r="EK72" s="195"/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5"/>
      <c r="EX72" s="195"/>
      <c r="EY72" s="195"/>
      <c r="EZ72" s="195"/>
      <c r="FA72" s="195"/>
      <c r="FB72" s="195"/>
      <c r="FC72" s="195"/>
      <c r="FD72" s="195"/>
      <c r="FE72" s="195"/>
      <c r="FF72" s="195"/>
      <c r="FG72" s="195"/>
      <c r="FH72" s="195"/>
      <c r="FI72" s="195"/>
      <c r="FJ72" s="195"/>
      <c r="FK72" s="195"/>
      <c r="FL72" s="195"/>
      <c r="FM72" s="195"/>
      <c r="FN72" s="195"/>
      <c r="FO72" s="195"/>
      <c r="FP72" s="195"/>
      <c r="FQ72" s="195"/>
      <c r="FR72" s="195"/>
      <c r="FS72" s="195"/>
      <c r="FT72" s="195"/>
      <c r="FU72" s="195"/>
      <c r="FV72" s="195"/>
      <c r="FW72" s="195"/>
      <c r="FX72" s="195"/>
      <c r="FY72" s="195"/>
      <c r="FZ72" s="195"/>
      <c r="GA72" s="195"/>
      <c r="GB72" s="195"/>
      <c r="GC72" s="195"/>
      <c r="GD72" s="195"/>
      <c r="GE72" s="195"/>
      <c r="GF72" s="195"/>
      <c r="GG72" s="195"/>
      <c r="GH72" s="195"/>
      <c r="GI72" s="195"/>
      <c r="GJ72" s="195"/>
      <c r="GK72" s="195"/>
      <c r="GL72" s="195"/>
      <c r="GM72" s="195"/>
      <c r="GN72" s="195"/>
      <c r="GO72" s="195"/>
      <c r="GP72" s="195"/>
      <c r="GQ72" s="195"/>
      <c r="GR72" s="195"/>
      <c r="GS72" s="195"/>
      <c r="GT72" s="195"/>
      <c r="GU72" s="195"/>
      <c r="GV72" s="195"/>
      <c r="GW72" s="195"/>
      <c r="GX72" s="195"/>
      <c r="GY72" s="195"/>
      <c r="GZ72" s="195"/>
      <c r="HA72" s="195"/>
      <c r="HB72" s="195"/>
      <c r="HC72" s="195"/>
      <c r="HD72" s="195"/>
      <c r="HE72" s="195"/>
      <c r="HF72" s="195"/>
      <c r="HG72" s="195"/>
      <c r="HH72" s="195"/>
      <c r="HI72" s="195"/>
      <c r="HJ72" s="195"/>
      <c r="HK72" s="195"/>
      <c r="HL72" s="195"/>
      <c r="HM72" s="195"/>
      <c r="HN72" s="195"/>
      <c r="HO72" s="195"/>
      <c r="HP72" s="195"/>
      <c r="HQ72" s="195"/>
      <c r="HR72" s="195"/>
      <c r="HS72" s="195"/>
      <c r="HT72" s="195"/>
      <c r="HU72" s="195"/>
      <c r="HV72" s="195"/>
      <c r="HW72" s="195"/>
      <c r="HX72" s="195"/>
      <c r="HY72" s="195"/>
      <c r="HZ72" s="195"/>
      <c r="IA72" s="195"/>
      <c r="IB72" s="195"/>
      <c r="IC72" s="195"/>
      <c r="ID72" s="195"/>
      <c r="IE72" s="195"/>
      <c r="IF72" s="195"/>
      <c r="IG72" s="195"/>
      <c r="IH72" s="195"/>
      <c r="II72" s="195"/>
      <c r="IJ72" s="195"/>
      <c r="IK72" s="195"/>
      <c r="IL72" s="195"/>
      <c r="IM72" s="195"/>
      <c r="IN72" s="195"/>
      <c r="IO72" s="195"/>
      <c r="IP72" s="195"/>
      <c r="IQ72" s="195"/>
      <c r="IR72" s="195"/>
      <c r="IS72" s="195"/>
      <c r="IT72" s="195"/>
      <c r="IU72" s="195"/>
    </row>
    <row r="73" spans="1:256" x14ac:dyDescent="0.2"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32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32"/>
      <c r="AC73" s="243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32"/>
      <c r="AP73" s="243"/>
      <c r="AQ73" s="243"/>
      <c r="AR73" s="243"/>
      <c r="AS73" s="243"/>
      <c r="AT73" s="243"/>
      <c r="AU73" s="243"/>
      <c r="AV73" s="243"/>
      <c r="AW73" s="243"/>
      <c r="AX73" s="243"/>
      <c r="AY73" s="243"/>
      <c r="AZ73" s="243"/>
      <c r="BA73" s="243"/>
      <c r="BB73" s="232"/>
      <c r="BC73" s="243"/>
      <c r="BD73" s="243"/>
      <c r="BE73" s="243"/>
      <c r="BF73" s="243"/>
      <c r="BG73" s="243"/>
      <c r="BH73" s="243"/>
      <c r="BI73" s="243"/>
      <c r="BJ73" s="243"/>
      <c r="BK73" s="243"/>
      <c r="BL73" s="243"/>
      <c r="BM73" s="243"/>
      <c r="BN73" s="243"/>
      <c r="BO73" s="232"/>
    </row>
    <row r="74" spans="1:256" x14ac:dyDescent="0.2">
      <c r="A74" s="214" t="s">
        <v>130</v>
      </c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32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32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32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32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32"/>
    </row>
    <row r="75" spans="1:256" x14ac:dyDescent="0.2">
      <c r="A75" s="201">
        <v>4</v>
      </c>
      <c r="B75" s="193" t="s">
        <v>196</v>
      </c>
      <c r="C75" s="243">
        <v>0</v>
      </c>
      <c r="D75" s="243">
        <v>0</v>
      </c>
      <c r="E75" s="243">
        <v>0</v>
      </c>
      <c r="F75" s="243">
        <v>0</v>
      </c>
      <c r="G75" s="243">
        <v>0</v>
      </c>
      <c r="H75" s="243">
        <v>0</v>
      </c>
      <c r="I75" s="243">
        <v>0</v>
      </c>
      <c r="J75" s="243">
        <v>0</v>
      </c>
      <c r="K75" s="243">
        <v>0</v>
      </c>
      <c r="L75" s="243">
        <v>0</v>
      </c>
      <c r="M75" s="243">
        <v>0</v>
      </c>
      <c r="N75" s="243">
        <v>0</v>
      </c>
      <c r="O75" s="232">
        <v>0</v>
      </c>
      <c r="P75" s="243">
        <v>3958.3333333333335</v>
      </c>
      <c r="Q75" s="243">
        <v>3958.3333333333335</v>
      </c>
      <c r="R75" s="243">
        <v>3958.3333333333335</v>
      </c>
      <c r="S75" s="243">
        <v>3958.3333333333335</v>
      </c>
      <c r="T75" s="243">
        <v>3958.3333333333335</v>
      </c>
      <c r="U75" s="243">
        <v>3958.3333333333335</v>
      </c>
      <c r="V75" s="243">
        <v>3958.3333333333335</v>
      </c>
      <c r="W75" s="243">
        <v>3958.3333333333335</v>
      </c>
      <c r="X75" s="243">
        <v>3958.3333333333335</v>
      </c>
      <c r="Y75" s="243">
        <v>3958.3333333333335</v>
      </c>
      <c r="Z75" s="243">
        <v>3958.3333333333335</v>
      </c>
      <c r="AA75" s="243">
        <v>3958.3333333333335</v>
      </c>
      <c r="AB75" s="232">
        <v>47500.000000000007</v>
      </c>
      <c r="AC75" s="243">
        <v>8312.5</v>
      </c>
      <c r="AD75" s="243">
        <v>8312.5</v>
      </c>
      <c r="AE75" s="243">
        <v>8312.5</v>
      </c>
      <c r="AF75" s="243">
        <v>8312.5</v>
      </c>
      <c r="AG75" s="243">
        <v>8312.5</v>
      </c>
      <c r="AH75" s="243">
        <v>8312.5</v>
      </c>
      <c r="AI75" s="243">
        <v>8312.5</v>
      </c>
      <c r="AJ75" s="243">
        <v>8312.5</v>
      </c>
      <c r="AK75" s="243">
        <v>8312.5</v>
      </c>
      <c r="AL75" s="243">
        <v>8312.5</v>
      </c>
      <c r="AM75" s="243">
        <v>8312.5</v>
      </c>
      <c r="AN75" s="243">
        <v>8312.5</v>
      </c>
      <c r="AO75" s="232">
        <v>99750</v>
      </c>
      <c r="AP75" s="243">
        <v>8728.125</v>
      </c>
      <c r="AQ75" s="243">
        <v>8728.125</v>
      </c>
      <c r="AR75" s="243">
        <v>8728.125</v>
      </c>
      <c r="AS75" s="243">
        <v>8728.125</v>
      </c>
      <c r="AT75" s="243">
        <v>8728.125</v>
      </c>
      <c r="AU75" s="243">
        <v>8728.125</v>
      </c>
      <c r="AV75" s="243">
        <v>8728.125</v>
      </c>
      <c r="AW75" s="243">
        <v>8728.125</v>
      </c>
      <c r="AX75" s="243">
        <v>8728.125</v>
      </c>
      <c r="AY75" s="243">
        <v>8728.125</v>
      </c>
      <c r="AZ75" s="243">
        <v>8728.125</v>
      </c>
      <c r="BA75" s="243">
        <v>8728.125</v>
      </c>
      <c r="BB75" s="232">
        <v>104737.5</v>
      </c>
      <c r="BC75" s="243">
        <v>9164.53125</v>
      </c>
      <c r="BD75" s="243">
        <v>9164.53125</v>
      </c>
      <c r="BE75" s="243">
        <v>9164.53125</v>
      </c>
      <c r="BF75" s="243">
        <v>9164.53125</v>
      </c>
      <c r="BG75" s="243">
        <v>9164.53125</v>
      </c>
      <c r="BH75" s="243">
        <v>9164.53125</v>
      </c>
      <c r="BI75" s="243">
        <v>9164.53125</v>
      </c>
      <c r="BJ75" s="243">
        <v>9164.53125</v>
      </c>
      <c r="BK75" s="243">
        <v>9164.53125</v>
      </c>
      <c r="BL75" s="243">
        <v>9164.53125</v>
      </c>
      <c r="BM75" s="243">
        <v>9164.53125</v>
      </c>
      <c r="BN75" s="243">
        <v>9164.53125</v>
      </c>
      <c r="BO75" s="232">
        <v>109974.375</v>
      </c>
    </row>
    <row r="76" spans="1:256" x14ac:dyDescent="0.2">
      <c r="A76" s="201">
        <v>5</v>
      </c>
      <c r="B76" s="193" t="s">
        <v>323</v>
      </c>
      <c r="C76" s="243">
        <v>0</v>
      </c>
      <c r="D76" s="243">
        <v>0</v>
      </c>
      <c r="E76" s="243">
        <v>0</v>
      </c>
      <c r="F76" s="243">
        <v>0</v>
      </c>
      <c r="G76" s="243">
        <v>0</v>
      </c>
      <c r="H76" s="243">
        <v>0</v>
      </c>
      <c r="I76" s="243">
        <v>0</v>
      </c>
      <c r="J76" s="243">
        <v>0</v>
      </c>
      <c r="K76" s="243">
        <v>0</v>
      </c>
      <c r="L76" s="243">
        <v>0</v>
      </c>
      <c r="M76" s="243">
        <v>0</v>
      </c>
      <c r="N76" s="243">
        <v>0</v>
      </c>
      <c r="O76" s="232">
        <v>0</v>
      </c>
      <c r="P76" s="243">
        <v>0</v>
      </c>
      <c r="Q76" s="243">
        <v>0</v>
      </c>
      <c r="R76" s="243">
        <v>0</v>
      </c>
      <c r="S76" s="243">
        <v>0</v>
      </c>
      <c r="T76" s="243">
        <v>0</v>
      </c>
      <c r="U76" s="243">
        <v>0</v>
      </c>
      <c r="V76" s="243">
        <v>5833.333333333333</v>
      </c>
      <c r="W76" s="243">
        <v>5833.333333333333</v>
      </c>
      <c r="X76" s="243">
        <v>5833.333333333333</v>
      </c>
      <c r="Y76" s="243">
        <v>5833.333333333333</v>
      </c>
      <c r="Z76" s="243">
        <v>5833.333333333333</v>
      </c>
      <c r="AA76" s="243">
        <v>5833.333333333333</v>
      </c>
      <c r="AB76" s="232">
        <v>35000</v>
      </c>
      <c r="AC76" s="243">
        <v>6125</v>
      </c>
      <c r="AD76" s="243">
        <v>6125</v>
      </c>
      <c r="AE76" s="243">
        <v>6125</v>
      </c>
      <c r="AF76" s="243">
        <v>6125</v>
      </c>
      <c r="AG76" s="243">
        <v>6125</v>
      </c>
      <c r="AH76" s="243">
        <v>6125</v>
      </c>
      <c r="AI76" s="243">
        <v>6125</v>
      </c>
      <c r="AJ76" s="243">
        <v>6125</v>
      </c>
      <c r="AK76" s="243">
        <v>6125</v>
      </c>
      <c r="AL76" s="243">
        <v>6125</v>
      </c>
      <c r="AM76" s="243">
        <v>6125</v>
      </c>
      <c r="AN76" s="243">
        <v>6125</v>
      </c>
      <c r="AO76" s="232">
        <v>73500</v>
      </c>
      <c r="AP76" s="243">
        <v>9646.875</v>
      </c>
      <c r="AQ76" s="243">
        <v>9646.875</v>
      </c>
      <c r="AR76" s="243">
        <v>9646.875</v>
      </c>
      <c r="AS76" s="243">
        <v>9646.875</v>
      </c>
      <c r="AT76" s="243">
        <v>9646.875</v>
      </c>
      <c r="AU76" s="243">
        <v>9646.875</v>
      </c>
      <c r="AV76" s="243">
        <v>9646.875</v>
      </c>
      <c r="AW76" s="243">
        <v>9646.875</v>
      </c>
      <c r="AX76" s="243">
        <v>9646.875</v>
      </c>
      <c r="AY76" s="243">
        <v>9646.875</v>
      </c>
      <c r="AZ76" s="243">
        <v>9646.875</v>
      </c>
      <c r="BA76" s="243">
        <v>9646.875</v>
      </c>
      <c r="BB76" s="232">
        <v>115762.5</v>
      </c>
      <c r="BC76" s="243">
        <v>10129.21875</v>
      </c>
      <c r="BD76" s="243">
        <v>10129.21875</v>
      </c>
      <c r="BE76" s="243">
        <v>10129.21875</v>
      </c>
      <c r="BF76" s="243">
        <v>10129.21875</v>
      </c>
      <c r="BG76" s="243">
        <v>10129.21875</v>
      </c>
      <c r="BH76" s="243">
        <v>10129.21875</v>
      </c>
      <c r="BI76" s="243">
        <v>10129.21875</v>
      </c>
      <c r="BJ76" s="243">
        <v>10129.21875</v>
      </c>
      <c r="BK76" s="243">
        <v>10129.21875</v>
      </c>
      <c r="BL76" s="243">
        <v>10129.21875</v>
      </c>
      <c r="BM76" s="243">
        <v>10129.21875</v>
      </c>
      <c r="BN76" s="243">
        <v>10129.21875</v>
      </c>
      <c r="BO76" s="232">
        <v>121550.625</v>
      </c>
    </row>
    <row r="77" spans="1:256" x14ac:dyDescent="0.2">
      <c r="A77" s="201"/>
      <c r="B77" s="246" t="s">
        <v>129</v>
      </c>
      <c r="C77" s="247">
        <v>0</v>
      </c>
      <c r="D77" s="247">
        <v>0</v>
      </c>
      <c r="E77" s="247">
        <v>0</v>
      </c>
      <c r="F77" s="247">
        <v>0</v>
      </c>
      <c r="G77" s="247">
        <v>0</v>
      </c>
      <c r="H77" s="247">
        <v>0</v>
      </c>
      <c r="I77" s="247">
        <v>0</v>
      </c>
      <c r="J77" s="247">
        <v>0</v>
      </c>
      <c r="K77" s="247">
        <v>0</v>
      </c>
      <c r="L77" s="247">
        <v>0</v>
      </c>
      <c r="M77" s="247">
        <v>0</v>
      </c>
      <c r="N77" s="247">
        <v>0</v>
      </c>
      <c r="O77" s="232">
        <v>0</v>
      </c>
      <c r="P77" s="247">
        <v>3958.3333333333335</v>
      </c>
      <c r="Q77" s="247">
        <v>3958.3333333333335</v>
      </c>
      <c r="R77" s="247">
        <v>3958.3333333333335</v>
      </c>
      <c r="S77" s="247">
        <v>3958.3333333333335</v>
      </c>
      <c r="T77" s="247">
        <v>3958.3333333333335</v>
      </c>
      <c r="U77" s="247">
        <v>3958.3333333333335</v>
      </c>
      <c r="V77" s="247">
        <v>9791.6666666666661</v>
      </c>
      <c r="W77" s="247">
        <v>9791.6666666666661</v>
      </c>
      <c r="X77" s="247">
        <v>9791.6666666666661</v>
      </c>
      <c r="Y77" s="247">
        <v>9791.6666666666661</v>
      </c>
      <c r="Z77" s="247">
        <v>9791.6666666666661</v>
      </c>
      <c r="AA77" s="247">
        <v>9791.6666666666661</v>
      </c>
      <c r="AB77" s="232">
        <v>82500</v>
      </c>
      <c r="AC77" s="247">
        <v>14437.5</v>
      </c>
      <c r="AD77" s="247">
        <v>14437.5</v>
      </c>
      <c r="AE77" s="247">
        <v>14437.5</v>
      </c>
      <c r="AF77" s="247">
        <v>14437.5</v>
      </c>
      <c r="AG77" s="247">
        <v>14437.5</v>
      </c>
      <c r="AH77" s="247">
        <v>14437.5</v>
      </c>
      <c r="AI77" s="247">
        <v>14437.5</v>
      </c>
      <c r="AJ77" s="247">
        <v>14437.5</v>
      </c>
      <c r="AK77" s="247">
        <v>14437.5</v>
      </c>
      <c r="AL77" s="247">
        <v>14437.5</v>
      </c>
      <c r="AM77" s="247">
        <v>14437.5</v>
      </c>
      <c r="AN77" s="247">
        <v>14437.5</v>
      </c>
      <c r="AO77" s="232">
        <v>173250</v>
      </c>
      <c r="AP77" s="247">
        <v>18375</v>
      </c>
      <c r="AQ77" s="247">
        <v>18375</v>
      </c>
      <c r="AR77" s="247">
        <v>18375</v>
      </c>
      <c r="AS77" s="247">
        <v>18375</v>
      </c>
      <c r="AT77" s="247">
        <v>18375</v>
      </c>
      <c r="AU77" s="247">
        <v>18375</v>
      </c>
      <c r="AV77" s="247">
        <v>18375</v>
      </c>
      <c r="AW77" s="247">
        <v>18375</v>
      </c>
      <c r="AX77" s="247">
        <v>18375</v>
      </c>
      <c r="AY77" s="247">
        <v>18375</v>
      </c>
      <c r="AZ77" s="247">
        <v>18375</v>
      </c>
      <c r="BA77" s="247">
        <v>18375</v>
      </c>
      <c r="BB77" s="232">
        <v>220500</v>
      </c>
      <c r="BC77" s="247">
        <v>19293.75</v>
      </c>
      <c r="BD77" s="247">
        <v>19293.75</v>
      </c>
      <c r="BE77" s="247">
        <v>19293.75</v>
      </c>
      <c r="BF77" s="247">
        <v>19293.75</v>
      </c>
      <c r="BG77" s="247">
        <v>19293.75</v>
      </c>
      <c r="BH77" s="247">
        <v>19293.75</v>
      </c>
      <c r="BI77" s="247">
        <v>19293.75</v>
      </c>
      <c r="BJ77" s="247">
        <v>19293.75</v>
      </c>
      <c r="BK77" s="247">
        <v>19293.75</v>
      </c>
      <c r="BL77" s="247">
        <v>19293.75</v>
      </c>
      <c r="BM77" s="247">
        <v>19293.75</v>
      </c>
      <c r="BN77" s="247">
        <v>19293.75</v>
      </c>
      <c r="BO77" s="232">
        <v>231525</v>
      </c>
    </row>
    <row r="78" spans="1:256" x14ac:dyDescent="0.2">
      <c r="A78" s="201" t="s">
        <v>85</v>
      </c>
      <c r="C78" s="243"/>
      <c r="D78" s="243"/>
      <c r="E78" s="243"/>
      <c r="F78" s="243"/>
      <c r="G78" s="243"/>
      <c r="H78" s="243"/>
      <c r="I78" s="243"/>
      <c r="J78" s="243"/>
      <c r="K78" s="243"/>
      <c r="L78" s="243"/>
      <c r="M78" s="243"/>
      <c r="N78" s="243"/>
      <c r="O78" s="232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32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32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32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32"/>
    </row>
    <row r="79" spans="1:256" x14ac:dyDescent="0.2">
      <c r="A79" s="201">
        <v>6</v>
      </c>
      <c r="B79" s="193" t="s">
        <v>219</v>
      </c>
      <c r="C79" s="243">
        <v>0</v>
      </c>
      <c r="D79" s="243">
        <v>0</v>
      </c>
      <c r="E79" s="243">
        <v>0</v>
      </c>
      <c r="F79" s="243">
        <v>0</v>
      </c>
      <c r="G79" s="243">
        <v>0</v>
      </c>
      <c r="H79" s="243">
        <v>0</v>
      </c>
      <c r="I79" s="243">
        <v>0</v>
      </c>
      <c r="J79" s="243">
        <v>0</v>
      </c>
      <c r="K79" s="243">
        <v>0</v>
      </c>
      <c r="L79" s="243">
        <v>0</v>
      </c>
      <c r="M79" s="243">
        <v>0</v>
      </c>
      <c r="N79" s="243">
        <v>0</v>
      </c>
      <c r="O79" s="232">
        <v>0</v>
      </c>
      <c r="P79" s="243">
        <v>0</v>
      </c>
      <c r="Q79" s="243">
        <v>0</v>
      </c>
      <c r="R79" s="243">
        <v>0</v>
      </c>
      <c r="S79" s="243">
        <v>0</v>
      </c>
      <c r="T79" s="243">
        <v>0</v>
      </c>
      <c r="U79" s="243">
        <v>0</v>
      </c>
      <c r="V79" s="243">
        <v>6250</v>
      </c>
      <c r="W79" s="243">
        <v>6250</v>
      </c>
      <c r="X79" s="243">
        <v>6250</v>
      </c>
      <c r="Y79" s="243">
        <v>6250</v>
      </c>
      <c r="Z79" s="243">
        <v>6250</v>
      </c>
      <c r="AA79" s="243">
        <v>6250</v>
      </c>
      <c r="AB79" s="232">
        <v>37500</v>
      </c>
      <c r="AC79" s="243">
        <v>6562.5</v>
      </c>
      <c r="AD79" s="243">
        <v>6562.5</v>
      </c>
      <c r="AE79" s="243">
        <v>6562.5</v>
      </c>
      <c r="AF79" s="243">
        <v>6562.5</v>
      </c>
      <c r="AG79" s="243">
        <v>6562.5</v>
      </c>
      <c r="AH79" s="243">
        <v>6562.5</v>
      </c>
      <c r="AI79" s="243">
        <v>6562.5</v>
      </c>
      <c r="AJ79" s="243">
        <v>6562.5</v>
      </c>
      <c r="AK79" s="243">
        <v>6562.5</v>
      </c>
      <c r="AL79" s="243">
        <v>6562.5</v>
      </c>
      <c r="AM79" s="243">
        <v>6562.5</v>
      </c>
      <c r="AN79" s="243">
        <v>6562.5</v>
      </c>
      <c r="AO79" s="232">
        <v>78750</v>
      </c>
      <c r="AP79" s="243">
        <v>6890.625</v>
      </c>
      <c r="AQ79" s="243">
        <v>6890.625</v>
      </c>
      <c r="AR79" s="243">
        <v>6890.625</v>
      </c>
      <c r="AS79" s="243">
        <v>6890.625</v>
      </c>
      <c r="AT79" s="243">
        <v>6890.625</v>
      </c>
      <c r="AU79" s="243">
        <v>6890.625</v>
      </c>
      <c r="AV79" s="243">
        <v>6890.625</v>
      </c>
      <c r="AW79" s="243">
        <v>6890.625</v>
      </c>
      <c r="AX79" s="243">
        <v>6890.625</v>
      </c>
      <c r="AY79" s="243">
        <v>6890.625</v>
      </c>
      <c r="AZ79" s="243">
        <v>6890.625</v>
      </c>
      <c r="BA79" s="243">
        <v>6890.625</v>
      </c>
      <c r="BB79" s="232">
        <v>82687.5</v>
      </c>
      <c r="BC79" s="243">
        <v>7235.15625</v>
      </c>
      <c r="BD79" s="243">
        <v>7235.15625</v>
      </c>
      <c r="BE79" s="243">
        <v>7235.15625</v>
      </c>
      <c r="BF79" s="243">
        <v>7235.15625</v>
      </c>
      <c r="BG79" s="243">
        <v>7235.15625</v>
      </c>
      <c r="BH79" s="243">
        <v>7235.15625</v>
      </c>
      <c r="BI79" s="243">
        <v>7235.15625</v>
      </c>
      <c r="BJ79" s="243">
        <v>7235.15625</v>
      </c>
      <c r="BK79" s="243">
        <v>7235.15625</v>
      </c>
      <c r="BL79" s="243">
        <v>7235.15625</v>
      </c>
      <c r="BM79" s="243">
        <v>7235.15625</v>
      </c>
      <c r="BN79" s="243">
        <v>7235.15625</v>
      </c>
      <c r="BO79" s="232">
        <v>86821.875</v>
      </c>
    </row>
    <row r="80" spans="1:256" x14ac:dyDescent="0.2">
      <c r="A80" s="201">
        <v>7</v>
      </c>
      <c r="B80" s="193" t="s">
        <v>258</v>
      </c>
      <c r="C80" s="243">
        <v>4750</v>
      </c>
      <c r="D80" s="243">
        <v>4750</v>
      </c>
      <c r="E80" s="243">
        <v>4750</v>
      </c>
      <c r="F80" s="243">
        <v>4750</v>
      </c>
      <c r="G80" s="243">
        <v>4750</v>
      </c>
      <c r="H80" s="243">
        <v>4750</v>
      </c>
      <c r="I80" s="243">
        <v>4750</v>
      </c>
      <c r="J80" s="243">
        <v>4750</v>
      </c>
      <c r="K80" s="243">
        <v>4750</v>
      </c>
      <c r="L80" s="243">
        <v>4750</v>
      </c>
      <c r="M80" s="243">
        <v>4750</v>
      </c>
      <c r="N80" s="243">
        <v>4750</v>
      </c>
      <c r="O80" s="232">
        <v>57000</v>
      </c>
      <c r="P80" s="243">
        <v>4892.5</v>
      </c>
      <c r="Q80" s="243">
        <v>4892.5</v>
      </c>
      <c r="R80" s="243">
        <v>4892.5</v>
      </c>
      <c r="S80" s="243">
        <v>4892.5</v>
      </c>
      <c r="T80" s="243">
        <v>4892.5</v>
      </c>
      <c r="U80" s="243">
        <v>4892.5</v>
      </c>
      <c r="V80" s="243">
        <v>9785</v>
      </c>
      <c r="W80" s="243">
        <v>9785</v>
      </c>
      <c r="X80" s="243">
        <v>9785</v>
      </c>
      <c r="Y80" s="243">
        <v>9785</v>
      </c>
      <c r="Z80" s="243">
        <v>9785</v>
      </c>
      <c r="AA80" s="243">
        <v>9785</v>
      </c>
      <c r="AB80" s="232">
        <v>88065</v>
      </c>
      <c r="AC80" s="243">
        <v>15411.375</v>
      </c>
      <c r="AD80" s="243">
        <v>15411.375</v>
      </c>
      <c r="AE80" s="243">
        <v>15411.375</v>
      </c>
      <c r="AF80" s="243">
        <v>15411.375</v>
      </c>
      <c r="AG80" s="243">
        <v>15411.375</v>
      </c>
      <c r="AH80" s="243">
        <v>15411.375</v>
      </c>
      <c r="AI80" s="243">
        <v>15411.375</v>
      </c>
      <c r="AJ80" s="243">
        <v>15411.375</v>
      </c>
      <c r="AK80" s="243">
        <v>15411.375</v>
      </c>
      <c r="AL80" s="243">
        <v>15411.375</v>
      </c>
      <c r="AM80" s="243">
        <v>15411.375</v>
      </c>
      <c r="AN80" s="243">
        <v>15411.375</v>
      </c>
      <c r="AO80" s="232">
        <v>184936.5</v>
      </c>
      <c r="AP80" s="243">
        <v>16181.943749999999</v>
      </c>
      <c r="AQ80" s="243">
        <v>16181.943749999999</v>
      </c>
      <c r="AR80" s="243">
        <v>16181.943749999999</v>
      </c>
      <c r="AS80" s="243">
        <v>16181.943749999999</v>
      </c>
      <c r="AT80" s="243">
        <v>16181.943749999999</v>
      </c>
      <c r="AU80" s="243">
        <v>16181.943749999999</v>
      </c>
      <c r="AV80" s="243">
        <v>16181.943749999999</v>
      </c>
      <c r="AW80" s="243">
        <v>16181.943749999999</v>
      </c>
      <c r="AX80" s="243">
        <v>16181.943749999999</v>
      </c>
      <c r="AY80" s="243">
        <v>16181.943749999999</v>
      </c>
      <c r="AZ80" s="243">
        <v>16181.943749999999</v>
      </c>
      <c r="BA80" s="243">
        <v>16181.943749999999</v>
      </c>
      <c r="BB80" s="232">
        <v>194183.32500000004</v>
      </c>
      <c r="BC80" s="243">
        <v>16991.040937499998</v>
      </c>
      <c r="BD80" s="243">
        <v>16991.040937499998</v>
      </c>
      <c r="BE80" s="243">
        <v>16991.040937499998</v>
      </c>
      <c r="BF80" s="243">
        <v>16991.040937499998</v>
      </c>
      <c r="BG80" s="243">
        <v>16991.040937499998</v>
      </c>
      <c r="BH80" s="243">
        <v>16991.040937499998</v>
      </c>
      <c r="BI80" s="243">
        <v>16991.040937499998</v>
      </c>
      <c r="BJ80" s="243">
        <v>16991.040937499998</v>
      </c>
      <c r="BK80" s="243">
        <v>16991.040937499998</v>
      </c>
      <c r="BL80" s="243">
        <v>16991.040937499998</v>
      </c>
      <c r="BM80" s="243">
        <v>16991.040937499998</v>
      </c>
      <c r="BN80" s="243">
        <v>16991.040937499998</v>
      </c>
      <c r="BO80" s="232">
        <v>203892.49124999993</v>
      </c>
    </row>
    <row r="81" spans="1:256" x14ac:dyDescent="0.2">
      <c r="A81" s="201">
        <v>8</v>
      </c>
      <c r="B81" s="193" t="s">
        <v>259</v>
      </c>
      <c r="C81" s="243">
        <v>0</v>
      </c>
      <c r="D81" s="243">
        <v>0</v>
      </c>
      <c r="E81" s="243">
        <v>0</v>
      </c>
      <c r="F81" s="243">
        <v>0</v>
      </c>
      <c r="G81" s="243">
        <v>0</v>
      </c>
      <c r="H81" s="243">
        <v>0</v>
      </c>
      <c r="I81" s="243">
        <v>0</v>
      </c>
      <c r="J81" s="243">
        <v>0</v>
      </c>
      <c r="K81" s="243">
        <v>0</v>
      </c>
      <c r="L81" s="243">
        <v>0</v>
      </c>
      <c r="M81" s="243">
        <v>0</v>
      </c>
      <c r="N81" s="243">
        <v>0</v>
      </c>
      <c r="O81" s="232">
        <v>0</v>
      </c>
      <c r="P81" s="243">
        <v>0</v>
      </c>
      <c r="Q81" s="243">
        <v>0</v>
      </c>
      <c r="R81" s="243">
        <v>0</v>
      </c>
      <c r="S81" s="243">
        <v>0</v>
      </c>
      <c r="T81" s="243">
        <v>0</v>
      </c>
      <c r="U81" s="243">
        <v>0</v>
      </c>
      <c r="V81" s="243">
        <v>4250</v>
      </c>
      <c r="W81" s="243">
        <v>4250</v>
      </c>
      <c r="X81" s="243">
        <v>4250</v>
      </c>
      <c r="Y81" s="243">
        <v>4250</v>
      </c>
      <c r="Z81" s="243">
        <v>4250</v>
      </c>
      <c r="AA81" s="243">
        <v>4250</v>
      </c>
      <c r="AB81" s="232">
        <v>25500</v>
      </c>
      <c r="AC81" s="243">
        <v>4462.5</v>
      </c>
      <c r="AD81" s="243">
        <v>4462.5</v>
      </c>
      <c r="AE81" s="243">
        <v>4462.5</v>
      </c>
      <c r="AF81" s="243">
        <v>4462.5</v>
      </c>
      <c r="AG81" s="243">
        <v>4462.5</v>
      </c>
      <c r="AH81" s="243">
        <v>4462.5</v>
      </c>
      <c r="AI81" s="243">
        <v>4462.5</v>
      </c>
      <c r="AJ81" s="243">
        <v>4462.5</v>
      </c>
      <c r="AK81" s="243">
        <v>4462.5</v>
      </c>
      <c r="AL81" s="243">
        <v>4462.5</v>
      </c>
      <c r="AM81" s="243">
        <v>4462.5</v>
      </c>
      <c r="AN81" s="243">
        <v>4462.5</v>
      </c>
      <c r="AO81" s="232">
        <v>53550</v>
      </c>
      <c r="AP81" s="243">
        <v>9371.25</v>
      </c>
      <c r="AQ81" s="243">
        <v>9371.25</v>
      </c>
      <c r="AR81" s="243">
        <v>9371.25</v>
      </c>
      <c r="AS81" s="243">
        <v>9371.25</v>
      </c>
      <c r="AT81" s="243">
        <v>9371.25</v>
      </c>
      <c r="AU81" s="243">
        <v>9371.25</v>
      </c>
      <c r="AV81" s="243">
        <v>9371.25</v>
      </c>
      <c r="AW81" s="243">
        <v>9371.25</v>
      </c>
      <c r="AX81" s="243">
        <v>9371.25</v>
      </c>
      <c r="AY81" s="243">
        <v>9371.25</v>
      </c>
      <c r="AZ81" s="243">
        <v>9371.25</v>
      </c>
      <c r="BA81" s="243">
        <v>9371.25</v>
      </c>
      <c r="BB81" s="232">
        <v>112455</v>
      </c>
      <c r="BC81" s="243">
        <v>9839.8125</v>
      </c>
      <c r="BD81" s="243">
        <v>9839.8125</v>
      </c>
      <c r="BE81" s="243">
        <v>9839.8125</v>
      </c>
      <c r="BF81" s="243">
        <v>9839.8125</v>
      </c>
      <c r="BG81" s="243">
        <v>9839.8125</v>
      </c>
      <c r="BH81" s="243">
        <v>9839.8125</v>
      </c>
      <c r="BI81" s="243">
        <v>9839.8125</v>
      </c>
      <c r="BJ81" s="243">
        <v>9839.8125</v>
      </c>
      <c r="BK81" s="243">
        <v>9839.8125</v>
      </c>
      <c r="BL81" s="243">
        <v>9839.8125</v>
      </c>
      <c r="BM81" s="243">
        <v>9839.8125</v>
      </c>
      <c r="BN81" s="243">
        <v>9839.8125</v>
      </c>
      <c r="BO81" s="232">
        <v>118077.75</v>
      </c>
    </row>
    <row r="82" spans="1:256" x14ac:dyDescent="0.2">
      <c r="A82" s="201"/>
      <c r="B82" s="246" t="s">
        <v>129</v>
      </c>
      <c r="C82" s="247">
        <v>4750</v>
      </c>
      <c r="D82" s="247">
        <v>4750</v>
      </c>
      <c r="E82" s="247">
        <v>4750</v>
      </c>
      <c r="F82" s="247">
        <v>4750</v>
      </c>
      <c r="G82" s="247">
        <v>4750</v>
      </c>
      <c r="H82" s="247">
        <v>4750</v>
      </c>
      <c r="I82" s="247">
        <v>4750</v>
      </c>
      <c r="J82" s="247">
        <v>4750</v>
      </c>
      <c r="K82" s="247">
        <v>4750</v>
      </c>
      <c r="L82" s="247">
        <v>4750</v>
      </c>
      <c r="M82" s="247">
        <v>4750</v>
      </c>
      <c r="N82" s="247">
        <v>4750</v>
      </c>
      <c r="O82" s="232">
        <v>57000</v>
      </c>
      <c r="P82" s="247">
        <v>4892.5</v>
      </c>
      <c r="Q82" s="247">
        <v>4892.5</v>
      </c>
      <c r="R82" s="247">
        <v>4892.5</v>
      </c>
      <c r="S82" s="247">
        <v>4892.5</v>
      </c>
      <c r="T82" s="247">
        <v>4892.5</v>
      </c>
      <c r="U82" s="247">
        <v>4892.5</v>
      </c>
      <c r="V82" s="247">
        <v>20285</v>
      </c>
      <c r="W82" s="247">
        <v>20285</v>
      </c>
      <c r="X82" s="247">
        <v>20285</v>
      </c>
      <c r="Y82" s="247">
        <v>20285</v>
      </c>
      <c r="Z82" s="247">
        <v>20285</v>
      </c>
      <c r="AA82" s="247">
        <v>20285</v>
      </c>
      <c r="AB82" s="232">
        <v>151065</v>
      </c>
      <c r="AC82" s="247">
        <v>26436.375</v>
      </c>
      <c r="AD82" s="247">
        <v>26436.375</v>
      </c>
      <c r="AE82" s="247">
        <v>26436.375</v>
      </c>
      <c r="AF82" s="247">
        <v>26436.375</v>
      </c>
      <c r="AG82" s="247">
        <v>26436.375</v>
      </c>
      <c r="AH82" s="247">
        <v>26436.375</v>
      </c>
      <c r="AI82" s="247">
        <v>26436.375</v>
      </c>
      <c r="AJ82" s="247">
        <v>26436.375</v>
      </c>
      <c r="AK82" s="247">
        <v>26436.375</v>
      </c>
      <c r="AL82" s="247">
        <v>26436.375</v>
      </c>
      <c r="AM82" s="247">
        <v>26436.375</v>
      </c>
      <c r="AN82" s="247">
        <v>26436.375</v>
      </c>
      <c r="AO82" s="232">
        <v>317236.5</v>
      </c>
      <c r="AP82" s="247">
        <v>32443.818749999999</v>
      </c>
      <c r="AQ82" s="247">
        <v>32443.818749999999</v>
      </c>
      <c r="AR82" s="247">
        <v>32443.818749999999</v>
      </c>
      <c r="AS82" s="247">
        <v>32443.818749999999</v>
      </c>
      <c r="AT82" s="247">
        <v>32443.818749999999</v>
      </c>
      <c r="AU82" s="247">
        <v>32443.818749999999</v>
      </c>
      <c r="AV82" s="247">
        <v>32443.818749999999</v>
      </c>
      <c r="AW82" s="247">
        <v>32443.818749999999</v>
      </c>
      <c r="AX82" s="247">
        <v>32443.818749999999</v>
      </c>
      <c r="AY82" s="247">
        <v>32443.818749999999</v>
      </c>
      <c r="AZ82" s="247">
        <v>32443.818749999999</v>
      </c>
      <c r="BA82" s="247">
        <v>32443.818749999999</v>
      </c>
      <c r="BB82" s="232">
        <v>389325.82499999995</v>
      </c>
      <c r="BC82" s="247">
        <v>34066.009687500002</v>
      </c>
      <c r="BD82" s="247">
        <v>34066.009687500002</v>
      </c>
      <c r="BE82" s="247">
        <v>34066.009687500002</v>
      </c>
      <c r="BF82" s="247">
        <v>34066.009687500002</v>
      </c>
      <c r="BG82" s="247">
        <v>34066.009687500002</v>
      </c>
      <c r="BH82" s="247">
        <v>34066.009687500002</v>
      </c>
      <c r="BI82" s="247">
        <v>34066.009687500002</v>
      </c>
      <c r="BJ82" s="247">
        <v>34066.009687500002</v>
      </c>
      <c r="BK82" s="247">
        <v>34066.009687500002</v>
      </c>
      <c r="BL82" s="247">
        <v>34066.009687500002</v>
      </c>
      <c r="BM82" s="247">
        <v>34066.009687500002</v>
      </c>
      <c r="BN82" s="247">
        <v>34066.009687500002</v>
      </c>
      <c r="BO82" s="232">
        <v>408792.11625000014</v>
      </c>
    </row>
    <row r="83" spans="1:256" x14ac:dyDescent="0.2">
      <c r="A83" s="201"/>
      <c r="B83" s="19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32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32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32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32"/>
      <c r="BC83" s="243"/>
      <c r="BD83" s="243"/>
      <c r="BE83" s="243"/>
      <c r="BF83" s="243"/>
      <c r="BG83" s="243"/>
      <c r="BH83" s="243"/>
      <c r="BI83" s="243"/>
      <c r="BJ83" s="243"/>
      <c r="BK83" s="243"/>
      <c r="BL83" s="243"/>
      <c r="BM83" s="243"/>
      <c r="BN83" s="243"/>
      <c r="BO83" s="232"/>
    </row>
    <row r="84" spans="1:256" x14ac:dyDescent="0.2">
      <c r="A84" s="201" t="s">
        <v>211</v>
      </c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32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32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32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3"/>
      <c r="BB84" s="232"/>
      <c r="BD84" s="243"/>
      <c r="BE84" s="243"/>
      <c r="BF84" s="243"/>
      <c r="BG84" s="243"/>
      <c r="BH84" s="243"/>
      <c r="BI84" s="243"/>
      <c r="BJ84" s="243"/>
      <c r="BK84" s="243"/>
      <c r="BL84" s="243"/>
      <c r="BM84" s="243"/>
      <c r="BN84" s="243"/>
      <c r="BO84" s="232"/>
    </row>
    <row r="85" spans="1:256" x14ac:dyDescent="0.2">
      <c r="A85" s="201">
        <v>9</v>
      </c>
      <c r="B85" s="193" t="s">
        <v>212</v>
      </c>
      <c r="C85" s="243">
        <v>0</v>
      </c>
      <c r="D85" s="243">
        <v>0</v>
      </c>
      <c r="E85" s="243">
        <v>0</v>
      </c>
      <c r="F85" s="243">
        <v>0</v>
      </c>
      <c r="G85" s="243">
        <v>0</v>
      </c>
      <c r="H85" s="243">
        <v>0</v>
      </c>
      <c r="I85" s="243">
        <v>0</v>
      </c>
      <c r="J85" s="243">
        <v>0</v>
      </c>
      <c r="K85" s="243">
        <v>0</v>
      </c>
      <c r="L85" s="243">
        <v>0</v>
      </c>
      <c r="M85" s="243">
        <v>0</v>
      </c>
      <c r="N85" s="243">
        <v>0</v>
      </c>
      <c r="O85" s="232">
        <v>0</v>
      </c>
      <c r="P85" s="243">
        <v>0</v>
      </c>
      <c r="Q85" s="243">
        <v>0</v>
      </c>
      <c r="R85" s="243">
        <v>0</v>
      </c>
      <c r="S85" s="243">
        <v>0</v>
      </c>
      <c r="T85" s="243">
        <v>0</v>
      </c>
      <c r="U85" s="243">
        <v>0</v>
      </c>
      <c r="V85" s="243">
        <v>0</v>
      </c>
      <c r="W85" s="243">
        <v>0</v>
      </c>
      <c r="X85" s="243">
        <v>0</v>
      </c>
      <c r="Y85" s="243">
        <v>0</v>
      </c>
      <c r="Z85" s="243">
        <v>0</v>
      </c>
      <c r="AA85" s="243">
        <v>0</v>
      </c>
      <c r="AB85" s="232">
        <v>0</v>
      </c>
      <c r="AC85" s="243">
        <v>5000</v>
      </c>
      <c r="AD85" s="243">
        <v>5000</v>
      </c>
      <c r="AE85" s="243">
        <v>5000</v>
      </c>
      <c r="AF85" s="243">
        <v>5000</v>
      </c>
      <c r="AG85" s="243">
        <v>5000</v>
      </c>
      <c r="AH85" s="243">
        <v>5000</v>
      </c>
      <c r="AI85" s="243">
        <v>5000</v>
      </c>
      <c r="AJ85" s="243">
        <v>5000</v>
      </c>
      <c r="AK85" s="243">
        <v>5000</v>
      </c>
      <c r="AL85" s="243">
        <v>5000</v>
      </c>
      <c r="AM85" s="243">
        <v>5000</v>
      </c>
      <c r="AN85" s="243">
        <v>5000</v>
      </c>
      <c r="AO85" s="232">
        <v>60000</v>
      </c>
      <c r="AP85" s="243">
        <v>5000</v>
      </c>
      <c r="AQ85" s="243">
        <v>5000</v>
      </c>
      <c r="AR85" s="243">
        <v>5000</v>
      </c>
      <c r="AS85" s="243">
        <v>5000</v>
      </c>
      <c r="AT85" s="243">
        <v>5000</v>
      </c>
      <c r="AU85" s="243">
        <v>5000</v>
      </c>
      <c r="AV85" s="243">
        <v>5000</v>
      </c>
      <c r="AW85" s="243">
        <v>5000</v>
      </c>
      <c r="AX85" s="243">
        <v>5000</v>
      </c>
      <c r="AY85" s="243">
        <v>5000</v>
      </c>
      <c r="AZ85" s="243">
        <v>5000</v>
      </c>
      <c r="BA85" s="243">
        <v>5000</v>
      </c>
      <c r="BB85" s="232">
        <v>60000</v>
      </c>
      <c r="BC85" s="243">
        <v>5000</v>
      </c>
      <c r="BD85" s="243">
        <v>5000</v>
      </c>
      <c r="BE85" s="243">
        <v>5000</v>
      </c>
      <c r="BF85" s="243">
        <v>5000</v>
      </c>
      <c r="BG85" s="243">
        <v>5000</v>
      </c>
      <c r="BH85" s="243">
        <v>5000</v>
      </c>
      <c r="BI85" s="243">
        <v>5000</v>
      </c>
      <c r="BJ85" s="243">
        <v>5000</v>
      </c>
      <c r="BK85" s="243">
        <v>5000</v>
      </c>
      <c r="BL85" s="243">
        <v>5000</v>
      </c>
      <c r="BM85" s="243">
        <v>5000</v>
      </c>
      <c r="BN85" s="243">
        <v>5000</v>
      </c>
      <c r="BO85" s="232">
        <v>60000</v>
      </c>
    </row>
    <row r="86" spans="1:256" x14ac:dyDescent="0.2">
      <c r="A86" s="201"/>
      <c r="B86" s="246" t="s">
        <v>129</v>
      </c>
      <c r="C86" s="247">
        <v>0</v>
      </c>
      <c r="D86" s="247">
        <v>0</v>
      </c>
      <c r="E86" s="247">
        <v>0</v>
      </c>
      <c r="F86" s="247">
        <v>0</v>
      </c>
      <c r="G86" s="247">
        <v>0</v>
      </c>
      <c r="H86" s="247">
        <v>0</v>
      </c>
      <c r="I86" s="247">
        <v>0</v>
      </c>
      <c r="J86" s="247">
        <v>0</v>
      </c>
      <c r="K86" s="247">
        <v>0</v>
      </c>
      <c r="L86" s="247">
        <v>0</v>
      </c>
      <c r="M86" s="247">
        <v>0</v>
      </c>
      <c r="N86" s="247">
        <v>0</v>
      </c>
      <c r="O86" s="232">
        <v>0</v>
      </c>
      <c r="P86" s="247">
        <v>0</v>
      </c>
      <c r="Q86" s="247">
        <v>0</v>
      </c>
      <c r="R86" s="247">
        <v>0</v>
      </c>
      <c r="S86" s="247">
        <v>0</v>
      </c>
      <c r="T86" s="247">
        <v>0</v>
      </c>
      <c r="U86" s="247">
        <v>0</v>
      </c>
      <c r="V86" s="247">
        <v>0</v>
      </c>
      <c r="W86" s="247">
        <v>0</v>
      </c>
      <c r="X86" s="247">
        <v>0</v>
      </c>
      <c r="Y86" s="247">
        <v>0</v>
      </c>
      <c r="Z86" s="247">
        <v>0</v>
      </c>
      <c r="AA86" s="247">
        <v>0</v>
      </c>
      <c r="AB86" s="232">
        <v>0</v>
      </c>
      <c r="AC86" s="247">
        <v>5000</v>
      </c>
      <c r="AD86" s="247">
        <v>5000</v>
      </c>
      <c r="AE86" s="247">
        <v>5000</v>
      </c>
      <c r="AF86" s="247">
        <v>5000</v>
      </c>
      <c r="AG86" s="247">
        <v>5000</v>
      </c>
      <c r="AH86" s="247">
        <v>5000</v>
      </c>
      <c r="AI86" s="247">
        <v>5000</v>
      </c>
      <c r="AJ86" s="247">
        <v>5000</v>
      </c>
      <c r="AK86" s="247">
        <v>5000</v>
      </c>
      <c r="AL86" s="247">
        <v>5000</v>
      </c>
      <c r="AM86" s="247">
        <v>5000</v>
      </c>
      <c r="AN86" s="247">
        <v>5000</v>
      </c>
      <c r="AO86" s="232">
        <v>60000</v>
      </c>
      <c r="AP86" s="247">
        <v>5000</v>
      </c>
      <c r="AQ86" s="247">
        <v>5000</v>
      </c>
      <c r="AR86" s="247">
        <v>5000</v>
      </c>
      <c r="AS86" s="247">
        <v>5000</v>
      </c>
      <c r="AT86" s="247">
        <v>5000</v>
      </c>
      <c r="AU86" s="247">
        <v>5000</v>
      </c>
      <c r="AV86" s="247">
        <v>5000</v>
      </c>
      <c r="AW86" s="247">
        <v>5000</v>
      </c>
      <c r="AX86" s="247">
        <v>5000</v>
      </c>
      <c r="AY86" s="247">
        <v>5000</v>
      </c>
      <c r="AZ86" s="247">
        <v>5000</v>
      </c>
      <c r="BA86" s="247">
        <v>5000</v>
      </c>
      <c r="BB86" s="232">
        <v>60000</v>
      </c>
      <c r="BC86" s="247">
        <v>5000</v>
      </c>
      <c r="BD86" s="247">
        <v>5000</v>
      </c>
      <c r="BE86" s="247">
        <v>5000</v>
      </c>
      <c r="BF86" s="247">
        <v>5000</v>
      </c>
      <c r="BG86" s="247">
        <v>5000</v>
      </c>
      <c r="BH86" s="247">
        <v>5000</v>
      </c>
      <c r="BI86" s="247">
        <v>5000</v>
      </c>
      <c r="BJ86" s="247">
        <v>5000</v>
      </c>
      <c r="BK86" s="247">
        <v>5000</v>
      </c>
      <c r="BL86" s="247">
        <v>5000</v>
      </c>
      <c r="BM86" s="247">
        <v>5000</v>
      </c>
      <c r="BN86" s="247">
        <v>5000</v>
      </c>
      <c r="BO86" s="232">
        <v>60000</v>
      </c>
    </row>
    <row r="87" spans="1:256" x14ac:dyDescent="0.2">
      <c r="A87" s="201"/>
      <c r="B87" s="246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32"/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32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32"/>
      <c r="AP87" s="247"/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  <c r="BB87" s="232"/>
      <c r="BC87" s="247"/>
      <c r="BD87" s="247"/>
      <c r="BE87" s="247"/>
      <c r="BF87" s="247"/>
      <c r="BG87" s="247"/>
      <c r="BH87" s="247"/>
      <c r="BI87" s="247"/>
      <c r="BJ87" s="247"/>
      <c r="BK87" s="247"/>
      <c r="BL87" s="247"/>
      <c r="BM87" s="247"/>
      <c r="BN87" s="247"/>
      <c r="BO87" s="232"/>
    </row>
    <row r="88" spans="1:256" s="476" customFormat="1" x14ac:dyDescent="0.2">
      <c r="A88" s="467"/>
      <c r="B88" s="503" t="s">
        <v>324</v>
      </c>
      <c r="C88" s="434">
        <v>10583.333333333332</v>
      </c>
      <c r="D88" s="434">
        <v>10583.333333333332</v>
      </c>
      <c r="E88" s="434">
        <v>10583.333333333332</v>
      </c>
      <c r="F88" s="434">
        <v>10583.333333333332</v>
      </c>
      <c r="G88" s="434">
        <v>10583.333333333332</v>
      </c>
      <c r="H88" s="434">
        <v>10583.333333333332</v>
      </c>
      <c r="I88" s="434">
        <v>10583.333333333332</v>
      </c>
      <c r="J88" s="434">
        <v>10583.333333333332</v>
      </c>
      <c r="K88" s="434">
        <v>10583.333333333332</v>
      </c>
      <c r="L88" s="434">
        <v>10583.333333333332</v>
      </c>
      <c r="M88" s="434">
        <v>10583.333333333332</v>
      </c>
      <c r="N88" s="434">
        <v>10583.333333333332</v>
      </c>
      <c r="O88" s="232">
        <v>126999.99999999996</v>
      </c>
      <c r="P88" s="434">
        <v>14859.166666666666</v>
      </c>
      <c r="Q88" s="434">
        <v>14859.166666666666</v>
      </c>
      <c r="R88" s="434">
        <v>14859.166666666666</v>
      </c>
      <c r="S88" s="434">
        <v>14859.166666666666</v>
      </c>
      <c r="T88" s="434">
        <v>14859.166666666666</v>
      </c>
      <c r="U88" s="434">
        <v>14859.166666666666</v>
      </c>
      <c r="V88" s="434">
        <v>76743.333333333343</v>
      </c>
      <c r="W88" s="434">
        <v>76743.333333333343</v>
      </c>
      <c r="X88" s="434">
        <v>76743.333333333343</v>
      </c>
      <c r="Y88" s="434">
        <v>76743.333333333343</v>
      </c>
      <c r="Z88" s="434">
        <v>76743.333333333343</v>
      </c>
      <c r="AA88" s="434">
        <v>76743.333333333343</v>
      </c>
      <c r="AB88" s="232">
        <v>549615.00000000012</v>
      </c>
      <c r="AC88" s="434">
        <v>93998.875</v>
      </c>
      <c r="AD88" s="434">
        <v>93998.875</v>
      </c>
      <c r="AE88" s="434">
        <v>93998.875</v>
      </c>
      <c r="AF88" s="434">
        <v>93998.875</v>
      </c>
      <c r="AG88" s="434">
        <v>93998.875</v>
      </c>
      <c r="AH88" s="434">
        <v>93998.875</v>
      </c>
      <c r="AI88" s="434">
        <v>93998.875</v>
      </c>
      <c r="AJ88" s="434">
        <v>93998.875</v>
      </c>
      <c r="AK88" s="434">
        <v>93998.875</v>
      </c>
      <c r="AL88" s="434">
        <v>93998.875</v>
      </c>
      <c r="AM88" s="434">
        <v>93998.875</v>
      </c>
      <c r="AN88" s="434">
        <v>93998.875</v>
      </c>
      <c r="AO88" s="232">
        <v>1127986.5</v>
      </c>
      <c r="AP88" s="434">
        <v>106350.06875000001</v>
      </c>
      <c r="AQ88" s="434">
        <v>106350.06875000001</v>
      </c>
      <c r="AR88" s="434">
        <v>106350.06875000001</v>
      </c>
      <c r="AS88" s="434">
        <v>106350.06875000001</v>
      </c>
      <c r="AT88" s="434">
        <v>106350.06875000001</v>
      </c>
      <c r="AU88" s="434">
        <v>106350.06875000001</v>
      </c>
      <c r="AV88" s="434">
        <v>106350.06875000001</v>
      </c>
      <c r="AW88" s="434">
        <v>106350.06875000001</v>
      </c>
      <c r="AX88" s="434">
        <v>106350.06875000001</v>
      </c>
      <c r="AY88" s="434">
        <v>106350.06875000001</v>
      </c>
      <c r="AZ88" s="434">
        <v>106350.06875000001</v>
      </c>
      <c r="BA88" s="434">
        <v>106350.06875000001</v>
      </c>
      <c r="BB88" s="232">
        <v>1276200.8250000002</v>
      </c>
      <c r="BC88" s="434">
        <v>109809.7596875</v>
      </c>
      <c r="BD88" s="434">
        <v>109809.7596875</v>
      </c>
      <c r="BE88" s="434">
        <v>109809.7596875</v>
      </c>
      <c r="BF88" s="434">
        <v>109809.7596875</v>
      </c>
      <c r="BG88" s="434">
        <v>109809.7596875</v>
      </c>
      <c r="BH88" s="434">
        <v>109809.7596875</v>
      </c>
      <c r="BI88" s="434">
        <v>109809.7596875</v>
      </c>
      <c r="BJ88" s="434">
        <v>109809.7596875</v>
      </c>
      <c r="BK88" s="434">
        <v>109809.7596875</v>
      </c>
      <c r="BL88" s="434">
        <v>109809.7596875</v>
      </c>
      <c r="BM88" s="434">
        <v>109809.7596875</v>
      </c>
      <c r="BN88" s="434">
        <v>109809.7596875</v>
      </c>
      <c r="BO88" s="232">
        <v>1317717.11625</v>
      </c>
      <c r="BP88" s="434">
        <v>0</v>
      </c>
      <c r="BQ88" s="434">
        <v>0</v>
      </c>
      <c r="BR88" s="434">
        <v>0</v>
      </c>
      <c r="BS88" s="434">
        <v>0</v>
      </c>
      <c r="BT88" s="434">
        <v>0</v>
      </c>
    </row>
    <row r="89" spans="1:256" x14ac:dyDescent="0.2">
      <c r="B89" s="214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32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26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32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226"/>
      <c r="BC89" s="247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26"/>
    </row>
    <row r="90" spans="1:256" s="193" customFormat="1" ht="13.5" thickBot="1" x14ac:dyDescent="0.25">
      <c r="A90" s="201"/>
      <c r="B90" s="246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32"/>
      <c r="P90" s="247"/>
      <c r="Q90" s="247"/>
      <c r="R90" s="247"/>
      <c r="S90" s="247"/>
      <c r="T90" s="247"/>
      <c r="U90" s="247"/>
      <c r="V90" s="247"/>
      <c r="W90" s="247"/>
      <c r="X90" s="247"/>
      <c r="Y90" s="247"/>
      <c r="Z90" s="247"/>
      <c r="AA90" s="247"/>
      <c r="AB90" s="226"/>
      <c r="AC90" s="247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7"/>
      <c r="AO90" s="232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32"/>
      <c r="BC90" s="247"/>
      <c r="BD90" s="247"/>
      <c r="BE90" s="247"/>
      <c r="BF90" s="247"/>
      <c r="BG90" s="247"/>
      <c r="BH90" s="247"/>
      <c r="BI90" s="247"/>
      <c r="BJ90" s="247"/>
      <c r="BK90" s="247"/>
      <c r="BL90" s="247"/>
      <c r="BM90" s="247"/>
      <c r="BN90" s="247"/>
      <c r="BO90" s="226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  <c r="DV90" s="195"/>
      <c r="DW90" s="195"/>
      <c r="DX90" s="195"/>
      <c r="DY90" s="195"/>
      <c r="DZ90" s="195"/>
      <c r="EA90" s="195"/>
      <c r="EB90" s="195"/>
      <c r="EC90" s="195"/>
      <c r="ED90" s="195"/>
      <c r="EE90" s="195"/>
      <c r="EF90" s="195"/>
      <c r="EG90" s="195"/>
      <c r="EH90" s="195"/>
      <c r="EI90" s="195"/>
      <c r="EJ90" s="195"/>
      <c r="EK90" s="195"/>
      <c r="EL90" s="195"/>
      <c r="EM90" s="195"/>
    </row>
    <row r="91" spans="1:256" s="221" customFormat="1" ht="12.75" customHeight="1" x14ac:dyDescent="0.2">
      <c r="A91" s="217"/>
      <c r="B91" s="217"/>
      <c r="C91" s="217" t="s">
        <v>92</v>
      </c>
      <c r="D91" s="217" t="s">
        <v>93</v>
      </c>
      <c r="E91" s="217" t="s">
        <v>94</v>
      </c>
      <c r="F91" s="217" t="s">
        <v>95</v>
      </c>
      <c r="G91" s="217" t="s">
        <v>96</v>
      </c>
      <c r="H91" s="217" t="s">
        <v>97</v>
      </c>
      <c r="I91" s="217" t="s">
        <v>98</v>
      </c>
      <c r="J91" s="217" t="s">
        <v>99</v>
      </c>
      <c r="K91" s="217" t="s">
        <v>100</v>
      </c>
      <c r="L91" s="217" t="s">
        <v>101</v>
      </c>
      <c r="M91" s="217" t="s">
        <v>102</v>
      </c>
      <c r="N91" s="217" t="s">
        <v>103</v>
      </c>
      <c r="O91" s="218" t="s">
        <v>9</v>
      </c>
      <c r="P91" s="217" t="s">
        <v>92</v>
      </c>
      <c r="Q91" s="217" t="s">
        <v>93</v>
      </c>
      <c r="R91" s="217" t="s">
        <v>94</v>
      </c>
      <c r="S91" s="217" t="s">
        <v>95</v>
      </c>
      <c r="T91" s="217" t="s">
        <v>96</v>
      </c>
      <c r="U91" s="217" t="s">
        <v>97</v>
      </c>
      <c r="V91" s="217" t="s">
        <v>98</v>
      </c>
      <c r="W91" s="217" t="s">
        <v>99</v>
      </c>
      <c r="X91" s="217" t="s">
        <v>100</v>
      </c>
      <c r="Y91" s="217" t="s">
        <v>101</v>
      </c>
      <c r="Z91" s="217" t="s">
        <v>102</v>
      </c>
      <c r="AA91" s="217" t="s">
        <v>103</v>
      </c>
      <c r="AB91" s="218" t="s">
        <v>9</v>
      </c>
      <c r="AC91" s="217" t="s">
        <v>92</v>
      </c>
      <c r="AD91" s="217" t="s">
        <v>93</v>
      </c>
      <c r="AE91" s="217" t="s">
        <v>94</v>
      </c>
      <c r="AF91" s="217" t="s">
        <v>95</v>
      </c>
      <c r="AG91" s="217" t="s">
        <v>96</v>
      </c>
      <c r="AH91" s="217" t="s">
        <v>97</v>
      </c>
      <c r="AI91" s="217" t="s">
        <v>98</v>
      </c>
      <c r="AJ91" s="217" t="s">
        <v>99</v>
      </c>
      <c r="AK91" s="217" t="s">
        <v>100</v>
      </c>
      <c r="AL91" s="217" t="s">
        <v>101</v>
      </c>
      <c r="AM91" s="217" t="s">
        <v>102</v>
      </c>
      <c r="AN91" s="217" t="s">
        <v>103</v>
      </c>
      <c r="AO91" s="218" t="s">
        <v>9</v>
      </c>
      <c r="AP91" s="217" t="s">
        <v>92</v>
      </c>
      <c r="AQ91" s="217" t="s">
        <v>93</v>
      </c>
      <c r="AR91" s="217" t="s">
        <v>94</v>
      </c>
      <c r="AS91" s="217" t="s">
        <v>95</v>
      </c>
      <c r="AT91" s="217" t="s">
        <v>96</v>
      </c>
      <c r="AU91" s="217" t="s">
        <v>97</v>
      </c>
      <c r="AV91" s="217" t="s">
        <v>98</v>
      </c>
      <c r="AW91" s="217" t="s">
        <v>99</v>
      </c>
      <c r="AX91" s="217" t="s">
        <v>100</v>
      </c>
      <c r="AY91" s="217" t="s">
        <v>101</v>
      </c>
      <c r="AZ91" s="217" t="s">
        <v>102</v>
      </c>
      <c r="BA91" s="217" t="s">
        <v>103</v>
      </c>
      <c r="BB91" s="218" t="s">
        <v>9</v>
      </c>
      <c r="BC91" s="217" t="s">
        <v>92</v>
      </c>
      <c r="BD91" s="217" t="s">
        <v>93</v>
      </c>
      <c r="BE91" s="217" t="s">
        <v>94</v>
      </c>
      <c r="BF91" s="217" t="s">
        <v>95</v>
      </c>
      <c r="BG91" s="217" t="s">
        <v>96</v>
      </c>
      <c r="BH91" s="217" t="s">
        <v>97</v>
      </c>
      <c r="BI91" s="217" t="s">
        <v>98</v>
      </c>
      <c r="BJ91" s="217" t="s">
        <v>99</v>
      </c>
      <c r="BK91" s="217" t="s">
        <v>100</v>
      </c>
      <c r="BL91" s="217" t="s">
        <v>101</v>
      </c>
      <c r="BM91" s="217" t="s">
        <v>102</v>
      </c>
      <c r="BN91" s="217" t="s">
        <v>103</v>
      </c>
      <c r="BO91" s="218" t="s">
        <v>9</v>
      </c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19"/>
      <c r="DB91" s="219"/>
      <c r="DC91" s="219"/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19"/>
      <c r="EM91" s="219"/>
      <c r="EN91" s="220"/>
      <c r="EO91" s="220"/>
      <c r="EP91" s="220"/>
      <c r="EQ91" s="220"/>
      <c r="ER91" s="220"/>
      <c r="ES91" s="220"/>
      <c r="ET91" s="220"/>
      <c r="EU91" s="220"/>
      <c r="EV91" s="220"/>
      <c r="EW91" s="220"/>
      <c r="EX91" s="220"/>
      <c r="EY91" s="220"/>
      <c r="EZ91" s="220"/>
      <c r="FA91" s="220"/>
      <c r="FB91" s="220"/>
      <c r="FC91" s="220"/>
      <c r="FD91" s="220"/>
      <c r="FE91" s="220"/>
      <c r="FF91" s="220"/>
      <c r="FG91" s="220"/>
      <c r="FH91" s="220"/>
      <c r="FI91" s="220"/>
      <c r="FJ91" s="220"/>
      <c r="FK91" s="220"/>
      <c r="FL91" s="220"/>
      <c r="FM91" s="220"/>
      <c r="FN91" s="220"/>
      <c r="FO91" s="220"/>
      <c r="FP91" s="220"/>
      <c r="FQ91" s="220"/>
      <c r="FR91" s="220"/>
      <c r="FS91" s="220"/>
      <c r="FT91" s="220"/>
      <c r="FU91" s="220"/>
      <c r="FV91" s="220"/>
      <c r="FW91" s="220"/>
      <c r="FX91" s="220"/>
      <c r="FY91" s="220"/>
      <c r="FZ91" s="220"/>
      <c r="GA91" s="220"/>
      <c r="GB91" s="220"/>
      <c r="GC91" s="220"/>
      <c r="GD91" s="220"/>
      <c r="GE91" s="220"/>
      <c r="GF91" s="220"/>
      <c r="GG91" s="220"/>
      <c r="GH91" s="220"/>
      <c r="GI91" s="220"/>
      <c r="GJ91" s="220"/>
      <c r="GK91" s="220"/>
      <c r="GL91" s="220"/>
      <c r="GM91" s="220"/>
      <c r="GN91" s="220"/>
      <c r="GO91" s="220"/>
      <c r="GP91" s="220"/>
      <c r="GQ91" s="220"/>
      <c r="GR91" s="220"/>
      <c r="GS91" s="220"/>
      <c r="GT91" s="220"/>
      <c r="GU91" s="220"/>
      <c r="GV91" s="220"/>
      <c r="GW91" s="220"/>
      <c r="GX91" s="220"/>
      <c r="GY91" s="220"/>
      <c r="GZ91" s="220"/>
      <c r="HA91" s="220"/>
      <c r="HB91" s="220"/>
      <c r="HC91" s="220"/>
      <c r="HD91" s="220"/>
      <c r="HE91" s="220"/>
      <c r="HF91" s="220"/>
      <c r="HG91" s="220"/>
      <c r="HH91" s="220"/>
      <c r="HI91" s="220"/>
      <c r="HJ91" s="220"/>
      <c r="HK91" s="220"/>
      <c r="HL91" s="220"/>
      <c r="HM91" s="220"/>
      <c r="HN91" s="220"/>
      <c r="HO91" s="220"/>
      <c r="HP91" s="220"/>
      <c r="HQ91" s="220"/>
      <c r="HR91" s="220"/>
      <c r="HS91" s="220"/>
      <c r="HT91" s="220"/>
      <c r="HU91" s="220"/>
      <c r="HV91" s="220"/>
      <c r="HW91" s="220"/>
      <c r="HX91" s="220"/>
      <c r="HY91" s="220"/>
      <c r="HZ91" s="220"/>
      <c r="IA91" s="220"/>
      <c r="IB91" s="220"/>
      <c r="IC91" s="220"/>
      <c r="ID91" s="220"/>
      <c r="IE91" s="220"/>
      <c r="IF91" s="220"/>
      <c r="IG91" s="220"/>
      <c r="IH91" s="220"/>
      <c r="II91" s="220"/>
      <c r="IJ91" s="220"/>
      <c r="IK91" s="220"/>
      <c r="IL91" s="220"/>
      <c r="IM91" s="220"/>
      <c r="IN91" s="220"/>
      <c r="IO91" s="220"/>
      <c r="IP91" s="220"/>
      <c r="IQ91" s="220"/>
      <c r="IR91" s="220"/>
      <c r="IS91" s="220"/>
      <c r="IT91" s="220"/>
      <c r="IU91" s="220"/>
      <c r="IV91" s="220"/>
    </row>
    <row r="92" spans="1:256" s="222" customFormat="1" ht="15" customHeight="1" thickBot="1" x14ac:dyDescent="0.25">
      <c r="A92" s="217"/>
      <c r="B92" s="217"/>
      <c r="C92" s="217" t="s">
        <v>0</v>
      </c>
      <c r="D92" s="217" t="s">
        <v>0</v>
      </c>
      <c r="E92" s="217" t="s">
        <v>0</v>
      </c>
      <c r="F92" s="217" t="s">
        <v>0</v>
      </c>
      <c r="G92" s="217" t="s">
        <v>0</v>
      </c>
      <c r="H92" s="217" t="s">
        <v>0</v>
      </c>
      <c r="I92" s="217" t="s">
        <v>0</v>
      </c>
      <c r="J92" s="217" t="s">
        <v>0</v>
      </c>
      <c r="K92" s="217" t="s">
        <v>0</v>
      </c>
      <c r="L92" s="217" t="s">
        <v>0</v>
      </c>
      <c r="M92" s="217" t="s">
        <v>0</v>
      </c>
      <c r="N92" s="217" t="s">
        <v>0</v>
      </c>
      <c r="O92" s="218" t="s">
        <v>0</v>
      </c>
      <c r="P92" s="217" t="s">
        <v>1</v>
      </c>
      <c r="Q92" s="217" t="s">
        <v>1</v>
      </c>
      <c r="R92" s="217" t="s">
        <v>1</v>
      </c>
      <c r="S92" s="217" t="s">
        <v>1</v>
      </c>
      <c r="T92" s="217" t="s">
        <v>1</v>
      </c>
      <c r="U92" s="217" t="s">
        <v>1</v>
      </c>
      <c r="V92" s="217" t="s">
        <v>1</v>
      </c>
      <c r="W92" s="217" t="s">
        <v>1</v>
      </c>
      <c r="X92" s="217" t="s">
        <v>1</v>
      </c>
      <c r="Y92" s="217" t="s">
        <v>1</v>
      </c>
      <c r="Z92" s="217" t="s">
        <v>1</v>
      </c>
      <c r="AA92" s="217" t="s">
        <v>1</v>
      </c>
      <c r="AB92" s="218" t="s">
        <v>1</v>
      </c>
      <c r="AC92" s="217" t="s">
        <v>2</v>
      </c>
      <c r="AD92" s="217" t="s">
        <v>2</v>
      </c>
      <c r="AE92" s="217" t="s">
        <v>2</v>
      </c>
      <c r="AF92" s="217" t="s">
        <v>2</v>
      </c>
      <c r="AG92" s="217" t="s">
        <v>2</v>
      </c>
      <c r="AH92" s="217" t="s">
        <v>2</v>
      </c>
      <c r="AI92" s="217" t="s">
        <v>2</v>
      </c>
      <c r="AJ92" s="217" t="s">
        <v>2</v>
      </c>
      <c r="AK92" s="217" t="s">
        <v>2</v>
      </c>
      <c r="AL92" s="217" t="s">
        <v>2</v>
      </c>
      <c r="AM92" s="217" t="s">
        <v>2</v>
      </c>
      <c r="AN92" s="217" t="s">
        <v>2</v>
      </c>
      <c r="AO92" s="218" t="s">
        <v>2</v>
      </c>
      <c r="AP92" s="217" t="s">
        <v>3</v>
      </c>
      <c r="AQ92" s="217" t="s">
        <v>3</v>
      </c>
      <c r="AR92" s="217" t="s">
        <v>3</v>
      </c>
      <c r="AS92" s="217" t="s">
        <v>3</v>
      </c>
      <c r="AT92" s="217" t="s">
        <v>3</v>
      </c>
      <c r="AU92" s="217" t="s">
        <v>3</v>
      </c>
      <c r="AV92" s="217" t="s">
        <v>3</v>
      </c>
      <c r="AW92" s="217" t="s">
        <v>3</v>
      </c>
      <c r="AX92" s="217" t="s">
        <v>3</v>
      </c>
      <c r="AY92" s="217" t="s">
        <v>3</v>
      </c>
      <c r="AZ92" s="217" t="s">
        <v>3</v>
      </c>
      <c r="BA92" s="217" t="s">
        <v>3</v>
      </c>
      <c r="BB92" s="218" t="s">
        <v>3</v>
      </c>
      <c r="BC92" s="217" t="s">
        <v>4</v>
      </c>
      <c r="BD92" s="217" t="s">
        <v>4</v>
      </c>
      <c r="BE92" s="217" t="s">
        <v>4</v>
      </c>
      <c r="BF92" s="217" t="s">
        <v>4</v>
      </c>
      <c r="BG92" s="217" t="s">
        <v>4</v>
      </c>
      <c r="BH92" s="217" t="s">
        <v>4</v>
      </c>
      <c r="BI92" s="217" t="s">
        <v>4</v>
      </c>
      <c r="BJ92" s="217" t="s">
        <v>4</v>
      </c>
      <c r="BK92" s="217" t="s">
        <v>4</v>
      </c>
      <c r="BL92" s="217" t="s">
        <v>4</v>
      </c>
      <c r="BM92" s="217" t="s">
        <v>4</v>
      </c>
      <c r="BN92" s="217" t="s">
        <v>4</v>
      </c>
      <c r="BO92" s="218" t="s">
        <v>4</v>
      </c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19"/>
      <c r="CZ92" s="219"/>
      <c r="DA92" s="219"/>
      <c r="DB92" s="219"/>
      <c r="DC92" s="219"/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19"/>
      <c r="EI92" s="219"/>
      <c r="EJ92" s="219"/>
      <c r="EK92" s="219"/>
      <c r="EL92" s="219"/>
      <c r="EM92" s="219"/>
      <c r="EN92" s="220"/>
      <c r="EO92" s="220"/>
      <c r="EP92" s="220"/>
      <c r="EQ92" s="220"/>
      <c r="ER92" s="220"/>
      <c r="ES92" s="220"/>
      <c r="ET92" s="220"/>
      <c r="EU92" s="220"/>
      <c r="EV92" s="220"/>
      <c r="EW92" s="220"/>
      <c r="EX92" s="220"/>
      <c r="EY92" s="220"/>
      <c r="EZ92" s="220"/>
      <c r="FA92" s="220"/>
      <c r="FB92" s="220"/>
      <c r="FC92" s="220"/>
      <c r="FD92" s="220"/>
      <c r="FE92" s="220"/>
      <c r="FF92" s="220"/>
      <c r="FG92" s="220"/>
      <c r="FH92" s="220"/>
      <c r="FI92" s="220"/>
      <c r="FJ92" s="220"/>
      <c r="FK92" s="220"/>
      <c r="FL92" s="220"/>
      <c r="FM92" s="220"/>
      <c r="FN92" s="220"/>
      <c r="FO92" s="220"/>
      <c r="FP92" s="220"/>
      <c r="FQ92" s="220"/>
      <c r="FR92" s="220"/>
      <c r="FS92" s="220"/>
      <c r="FT92" s="220"/>
      <c r="FU92" s="220"/>
      <c r="FV92" s="220"/>
      <c r="FW92" s="220"/>
      <c r="FX92" s="220"/>
      <c r="FY92" s="220"/>
      <c r="FZ92" s="220"/>
      <c r="GA92" s="220"/>
      <c r="GB92" s="220"/>
      <c r="GC92" s="220"/>
      <c r="GD92" s="220"/>
      <c r="GE92" s="220"/>
      <c r="GF92" s="220"/>
      <c r="GG92" s="220"/>
      <c r="GH92" s="220"/>
      <c r="GI92" s="220"/>
      <c r="GJ92" s="220"/>
      <c r="GK92" s="220"/>
      <c r="GL92" s="220"/>
      <c r="GM92" s="220"/>
      <c r="GN92" s="220"/>
      <c r="GO92" s="220"/>
      <c r="GP92" s="220"/>
      <c r="GQ92" s="220"/>
      <c r="GR92" s="220"/>
      <c r="GS92" s="220"/>
      <c r="GT92" s="220"/>
      <c r="GU92" s="220"/>
      <c r="GV92" s="220"/>
      <c r="GW92" s="220"/>
      <c r="GX92" s="220"/>
      <c r="GY92" s="220"/>
      <c r="GZ92" s="220"/>
      <c r="HA92" s="220"/>
      <c r="HB92" s="220"/>
      <c r="HC92" s="220"/>
      <c r="HD92" s="220"/>
      <c r="HE92" s="220"/>
      <c r="HF92" s="220"/>
      <c r="HG92" s="220"/>
      <c r="HH92" s="220"/>
      <c r="HI92" s="220"/>
      <c r="HJ92" s="220"/>
      <c r="HK92" s="220"/>
      <c r="HL92" s="220"/>
      <c r="HM92" s="220"/>
      <c r="HN92" s="220"/>
      <c r="HO92" s="220"/>
      <c r="HP92" s="220"/>
      <c r="HQ92" s="220"/>
      <c r="HR92" s="220"/>
      <c r="HS92" s="220"/>
      <c r="HT92" s="220"/>
      <c r="HU92" s="220"/>
      <c r="HV92" s="220"/>
      <c r="HW92" s="220"/>
      <c r="HX92" s="220"/>
      <c r="HY92" s="220"/>
      <c r="HZ92" s="220"/>
      <c r="IA92" s="220"/>
      <c r="IB92" s="220"/>
      <c r="IC92" s="220"/>
      <c r="ID92" s="220"/>
      <c r="IE92" s="220"/>
      <c r="IF92" s="220"/>
      <c r="IG92" s="220"/>
      <c r="IH92" s="220"/>
      <c r="II92" s="220"/>
      <c r="IJ92" s="220"/>
      <c r="IK92" s="220"/>
      <c r="IL92" s="220"/>
      <c r="IM92" s="220"/>
      <c r="IN92" s="220"/>
      <c r="IO92" s="220"/>
      <c r="IP92" s="220"/>
      <c r="IQ92" s="220"/>
      <c r="IR92" s="220"/>
      <c r="IS92" s="220"/>
      <c r="IT92" s="220"/>
      <c r="IU92" s="220"/>
      <c r="IV92" s="220"/>
    </row>
    <row r="93" spans="1:256" s="249" customFormat="1" x14ac:dyDescent="0.2">
      <c r="A93" s="248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23"/>
      <c r="P93" s="250"/>
      <c r="Q93" s="250"/>
      <c r="R93" s="250"/>
      <c r="S93" s="250"/>
      <c r="T93" s="250"/>
      <c r="U93" s="250"/>
      <c r="V93" s="250"/>
      <c r="W93" s="250"/>
      <c r="X93" s="250"/>
      <c r="Y93" s="250"/>
      <c r="Z93" s="250"/>
      <c r="AA93" s="250"/>
      <c r="AB93" s="223"/>
      <c r="AC93" s="250"/>
      <c r="AD93" s="250"/>
      <c r="AE93" s="250"/>
      <c r="AF93" s="250"/>
      <c r="AG93" s="250"/>
      <c r="AH93" s="250"/>
      <c r="AI93" s="250"/>
      <c r="AJ93" s="250"/>
      <c r="AK93" s="250"/>
      <c r="AL93" s="250"/>
      <c r="AM93" s="250"/>
      <c r="AN93" s="250"/>
      <c r="AO93" s="223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23"/>
      <c r="BC93" s="250"/>
      <c r="BD93" s="250"/>
      <c r="BE93" s="250"/>
      <c r="BF93" s="250"/>
      <c r="BG93" s="250"/>
      <c r="BH93" s="250"/>
      <c r="BI93" s="250"/>
      <c r="BJ93" s="250"/>
      <c r="BK93" s="250"/>
      <c r="BL93" s="250"/>
      <c r="BM93" s="250"/>
      <c r="BN93" s="250"/>
      <c r="BO93" s="223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  <c r="FH93" s="195"/>
      <c r="FI93" s="195"/>
      <c r="FJ93" s="195"/>
      <c r="FK93" s="195"/>
      <c r="FL93" s="195"/>
      <c r="FM93" s="195"/>
      <c r="FN93" s="195"/>
      <c r="FO93" s="195"/>
      <c r="FP93" s="195"/>
      <c r="FQ93" s="195"/>
      <c r="FR93" s="195"/>
      <c r="FS93" s="195"/>
      <c r="FT93" s="195"/>
      <c r="FU93" s="195"/>
      <c r="FV93" s="195"/>
      <c r="FW93" s="195"/>
      <c r="FX93" s="195"/>
      <c r="FY93" s="195"/>
      <c r="FZ93" s="195"/>
      <c r="GA93" s="195"/>
      <c r="GB93" s="195"/>
      <c r="GC93" s="195"/>
      <c r="GD93" s="195"/>
      <c r="GE93" s="195"/>
      <c r="GF93" s="195"/>
      <c r="GG93" s="195"/>
      <c r="GH93" s="195"/>
      <c r="GI93" s="195"/>
      <c r="GJ93" s="195"/>
      <c r="GK93" s="195"/>
      <c r="GL93" s="195"/>
      <c r="GM93" s="195"/>
      <c r="GN93" s="195"/>
      <c r="GO93" s="195"/>
      <c r="GP93" s="195"/>
      <c r="GQ93" s="195"/>
      <c r="GR93" s="195"/>
      <c r="GS93" s="195"/>
      <c r="GT93" s="195"/>
      <c r="GU93" s="195"/>
      <c r="GV93" s="195"/>
      <c r="GW93" s="195"/>
      <c r="GX93" s="195"/>
      <c r="GY93" s="195"/>
      <c r="GZ93" s="195"/>
      <c r="HA93" s="195"/>
      <c r="HB93" s="195"/>
      <c r="HC93" s="195"/>
      <c r="HD93" s="195"/>
      <c r="HE93" s="195"/>
      <c r="HF93" s="195"/>
      <c r="HG93" s="195"/>
      <c r="HH93" s="195"/>
      <c r="HI93" s="195"/>
      <c r="HJ93" s="195"/>
      <c r="HK93" s="195"/>
      <c r="HL93" s="195"/>
      <c r="HM93" s="195"/>
      <c r="HN93" s="195"/>
      <c r="HO93" s="195"/>
      <c r="HP93" s="195"/>
      <c r="HQ93" s="195"/>
      <c r="HR93" s="195"/>
      <c r="HS93" s="195"/>
      <c r="HT93" s="195"/>
      <c r="HU93" s="195"/>
      <c r="HV93" s="195"/>
      <c r="HW93" s="195"/>
      <c r="HX93" s="195"/>
      <c r="HY93" s="195"/>
      <c r="HZ93" s="195"/>
      <c r="IA93" s="195"/>
      <c r="IB93" s="195"/>
      <c r="IC93" s="195"/>
      <c r="ID93" s="195"/>
      <c r="IE93" s="195"/>
      <c r="IF93" s="195"/>
      <c r="IG93" s="195"/>
      <c r="IH93" s="195"/>
      <c r="II93" s="195"/>
      <c r="IJ93" s="195"/>
      <c r="IK93" s="195"/>
      <c r="IL93" s="195"/>
      <c r="IM93" s="195"/>
      <c r="IN93" s="195"/>
      <c r="IO93" s="195"/>
      <c r="IP93" s="195"/>
      <c r="IQ93" s="195"/>
      <c r="IR93" s="195"/>
      <c r="IS93" s="195"/>
      <c r="IT93" s="195"/>
      <c r="IU93" s="195"/>
      <c r="IV93" s="195"/>
    </row>
    <row r="94" spans="1:256" x14ac:dyDescent="0.2">
      <c r="A94" s="201" t="s">
        <v>170</v>
      </c>
      <c r="C94" s="214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32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32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32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43"/>
      <c r="BA94" s="243"/>
      <c r="BB94" s="232"/>
      <c r="BC94" s="243"/>
      <c r="BD94" s="243"/>
      <c r="BE94" s="243"/>
      <c r="BF94" s="243"/>
      <c r="BG94" s="243"/>
      <c r="BH94" s="243"/>
      <c r="BI94" s="243"/>
      <c r="BJ94" s="243"/>
      <c r="BK94" s="243"/>
      <c r="BL94" s="243"/>
      <c r="BM94" s="243"/>
      <c r="BN94" s="243"/>
      <c r="BO94" s="232"/>
    </row>
    <row r="95" spans="1:256" x14ac:dyDescent="0.2">
      <c r="A95" s="201" t="s">
        <v>128</v>
      </c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32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32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32"/>
      <c r="AP95" s="243"/>
      <c r="AQ95" s="243"/>
      <c r="AR95" s="243"/>
      <c r="AS95" s="243"/>
      <c r="AT95" s="243"/>
      <c r="AU95" s="243"/>
      <c r="AV95" s="243"/>
      <c r="AW95" s="243"/>
      <c r="AX95" s="243"/>
      <c r="AY95" s="243"/>
      <c r="AZ95" s="243"/>
      <c r="BA95" s="243"/>
      <c r="BB95" s="232"/>
      <c r="BC95" s="243"/>
      <c r="BD95" s="243"/>
      <c r="BE95" s="243"/>
      <c r="BF95" s="243"/>
      <c r="BG95" s="243"/>
      <c r="BH95" s="243"/>
      <c r="BI95" s="243"/>
      <c r="BJ95" s="243"/>
      <c r="BK95" s="243"/>
      <c r="BL95" s="243"/>
      <c r="BM95" s="243"/>
      <c r="BN95" s="243"/>
      <c r="BO95" s="232"/>
    </row>
    <row r="96" spans="1:256" x14ac:dyDescent="0.2">
      <c r="A96" s="201">
        <v>1</v>
      </c>
      <c r="B96" s="214" t="s">
        <v>178</v>
      </c>
      <c r="C96" s="251">
        <v>5833.333333333333</v>
      </c>
      <c r="D96" s="251">
        <v>5833.333333333333</v>
      </c>
      <c r="E96" s="251">
        <v>5833.333333333333</v>
      </c>
      <c r="F96" s="251">
        <v>5833.333333333333</v>
      </c>
      <c r="G96" s="251">
        <v>5833.333333333333</v>
      </c>
      <c r="H96" s="251">
        <v>5833.333333333333</v>
      </c>
      <c r="I96" s="251">
        <v>5833.333333333333</v>
      </c>
      <c r="J96" s="251">
        <v>5833.333333333333</v>
      </c>
      <c r="K96" s="251">
        <v>5833.333333333333</v>
      </c>
      <c r="L96" s="251">
        <v>5833.333333333333</v>
      </c>
      <c r="M96" s="251">
        <v>5833.333333333333</v>
      </c>
      <c r="N96" s="251">
        <v>5833.333333333333</v>
      </c>
      <c r="O96" s="252">
        <v>70000.000000000015</v>
      </c>
      <c r="P96" s="251">
        <v>6008.333333333333</v>
      </c>
      <c r="Q96" s="251">
        <v>6008.333333333333</v>
      </c>
      <c r="R96" s="251">
        <v>6008.333333333333</v>
      </c>
      <c r="S96" s="251">
        <v>6008.333333333333</v>
      </c>
      <c r="T96" s="251">
        <v>6008.333333333333</v>
      </c>
      <c r="U96" s="251">
        <v>6008.333333333333</v>
      </c>
      <c r="V96" s="251">
        <v>17500</v>
      </c>
      <c r="W96" s="251">
        <v>17500</v>
      </c>
      <c r="X96" s="251">
        <v>17500</v>
      </c>
      <c r="Y96" s="251">
        <v>17500</v>
      </c>
      <c r="Z96" s="251">
        <v>17500</v>
      </c>
      <c r="AA96" s="251">
        <v>17500</v>
      </c>
      <c r="AB96" s="252">
        <v>141050</v>
      </c>
      <c r="AC96" s="251">
        <v>17500</v>
      </c>
      <c r="AD96" s="251">
        <v>17500</v>
      </c>
      <c r="AE96" s="251">
        <v>17500</v>
      </c>
      <c r="AF96" s="251">
        <v>17500</v>
      </c>
      <c r="AG96" s="251">
        <v>17500</v>
      </c>
      <c r="AH96" s="251">
        <v>17500</v>
      </c>
      <c r="AI96" s="251">
        <v>17500</v>
      </c>
      <c r="AJ96" s="251">
        <v>17500</v>
      </c>
      <c r="AK96" s="251">
        <v>17500</v>
      </c>
      <c r="AL96" s="251">
        <v>17500</v>
      </c>
      <c r="AM96" s="251">
        <v>17500</v>
      </c>
      <c r="AN96" s="251">
        <v>17500</v>
      </c>
      <c r="AO96" s="252">
        <v>210000</v>
      </c>
      <c r="AP96" s="251">
        <v>18375</v>
      </c>
      <c r="AQ96" s="251">
        <v>18375</v>
      </c>
      <c r="AR96" s="251">
        <v>18375</v>
      </c>
      <c r="AS96" s="251">
        <v>18375</v>
      </c>
      <c r="AT96" s="251">
        <v>18375</v>
      </c>
      <c r="AU96" s="251">
        <v>18375</v>
      </c>
      <c r="AV96" s="251">
        <v>18375</v>
      </c>
      <c r="AW96" s="251">
        <v>18375</v>
      </c>
      <c r="AX96" s="251">
        <v>18375</v>
      </c>
      <c r="AY96" s="251">
        <v>18375</v>
      </c>
      <c r="AZ96" s="251">
        <v>18375</v>
      </c>
      <c r="BA96" s="251">
        <v>18375</v>
      </c>
      <c r="BB96" s="252">
        <v>220500</v>
      </c>
      <c r="BC96" s="251">
        <v>19293.75</v>
      </c>
      <c r="BD96" s="251">
        <v>19293.75</v>
      </c>
      <c r="BE96" s="251">
        <v>19293.75</v>
      </c>
      <c r="BF96" s="251">
        <v>19293.75</v>
      </c>
      <c r="BG96" s="251">
        <v>19293.75</v>
      </c>
      <c r="BH96" s="251">
        <v>19293.75</v>
      </c>
      <c r="BI96" s="251">
        <v>19293.75</v>
      </c>
      <c r="BJ96" s="251">
        <v>19293.75</v>
      </c>
      <c r="BK96" s="251">
        <v>19293.75</v>
      </c>
      <c r="BL96" s="251">
        <v>19293.75</v>
      </c>
      <c r="BM96" s="251">
        <v>19293.75</v>
      </c>
      <c r="BN96" s="251">
        <v>19293.75</v>
      </c>
      <c r="BO96" s="252">
        <v>231525</v>
      </c>
    </row>
    <row r="97" spans="1:256" s="193" customFormat="1" x14ac:dyDescent="0.2">
      <c r="A97" s="253">
        <v>2</v>
      </c>
      <c r="B97" s="214" t="s">
        <v>260</v>
      </c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2"/>
      <c r="P97" s="251"/>
      <c r="Q97" s="251"/>
      <c r="R97" s="251"/>
      <c r="S97" s="251"/>
      <c r="T97" s="251"/>
      <c r="U97" s="251"/>
      <c r="V97" s="251">
        <v>14583.333333333334</v>
      </c>
      <c r="W97" s="251">
        <v>14583.333333333334</v>
      </c>
      <c r="X97" s="251">
        <v>14583.333333333334</v>
      </c>
      <c r="Y97" s="251">
        <v>14583.333333333334</v>
      </c>
      <c r="Z97" s="251">
        <v>14583.333333333334</v>
      </c>
      <c r="AA97" s="251">
        <v>14583.333333333334</v>
      </c>
      <c r="AB97" s="252">
        <v>87500</v>
      </c>
      <c r="AC97" s="251">
        <v>15312.500000000002</v>
      </c>
      <c r="AD97" s="251">
        <v>15312.500000000002</v>
      </c>
      <c r="AE97" s="251">
        <v>15312.500000000002</v>
      </c>
      <c r="AF97" s="251">
        <v>15312.500000000002</v>
      </c>
      <c r="AG97" s="251">
        <v>15312.500000000002</v>
      </c>
      <c r="AH97" s="251">
        <v>15312.500000000002</v>
      </c>
      <c r="AI97" s="251">
        <v>15312.500000000002</v>
      </c>
      <c r="AJ97" s="251">
        <v>15312.500000000002</v>
      </c>
      <c r="AK97" s="251">
        <v>15312.500000000002</v>
      </c>
      <c r="AL97" s="251">
        <v>15312.500000000002</v>
      </c>
      <c r="AM97" s="251">
        <v>15312.500000000002</v>
      </c>
      <c r="AN97" s="251">
        <v>15312.500000000002</v>
      </c>
      <c r="AO97" s="252">
        <v>183750.00000000003</v>
      </c>
      <c r="AP97" s="251">
        <v>16078.125000000002</v>
      </c>
      <c r="AQ97" s="251">
        <v>16078.125000000002</v>
      </c>
      <c r="AR97" s="251">
        <v>16078.125000000002</v>
      </c>
      <c r="AS97" s="251">
        <v>16078.125000000002</v>
      </c>
      <c r="AT97" s="251">
        <v>16078.125000000002</v>
      </c>
      <c r="AU97" s="251">
        <v>16078.125000000002</v>
      </c>
      <c r="AV97" s="251">
        <v>16078.125000000002</v>
      </c>
      <c r="AW97" s="251">
        <v>16078.125000000002</v>
      </c>
      <c r="AX97" s="251">
        <v>16078.125000000002</v>
      </c>
      <c r="AY97" s="251">
        <v>16078.125000000002</v>
      </c>
      <c r="AZ97" s="251">
        <v>16078.125000000002</v>
      </c>
      <c r="BA97" s="251">
        <v>16078.125000000002</v>
      </c>
      <c r="BB97" s="252">
        <v>192937.50000000003</v>
      </c>
      <c r="BC97" s="251">
        <v>16078.125000000002</v>
      </c>
      <c r="BD97" s="251">
        <v>16078.125000000002</v>
      </c>
      <c r="BE97" s="251">
        <v>16078.125000000002</v>
      </c>
      <c r="BF97" s="251">
        <v>16078.125000000002</v>
      </c>
      <c r="BG97" s="251">
        <v>16078.125000000002</v>
      </c>
      <c r="BH97" s="251">
        <v>16078.125000000002</v>
      </c>
      <c r="BI97" s="251">
        <v>16078.125000000002</v>
      </c>
      <c r="BJ97" s="251">
        <v>16078.125000000002</v>
      </c>
      <c r="BK97" s="251">
        <v>16078.125000000002</v>
      </c>
      <c r="BL97" s="251">
        <v>16078.125000000002</v>
      </c>
      <c r="BM97" s="251">
        <v>16078.125000000002</v>
      </c>
      <c r="BN97" s="251">
        <v>16078.125000000002</v>
      </c>
      <c r="BO97" s="252">
        <v>192937.50000000003</v>
      </c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  <c r="DU97" s="195"/>
      <c r="DV97" s="195"/>
      <c r="DW97" s="195"/>
      <c r="DX97" s="195"/>
      <c r="DY97" s="195"/>
      <c r="DZ97" s="195"/>
      <c r="EA97" s="195"/>
      <c r="EB97" s="195"/>
      <c r="EC97" s="195"/>
      <c r="ED97" s="195"/>
      <c r="EE97" s="195"/>
      <c r="EF97" s="195"/>
      <c r="EG97" s="195"/>
      <c r="EH97" s="195"/>
      <c r="EI97" s="195"/>
      <c r="EJ97" s="195"/>
      <c r="EK97" s="195"/>
      <c r="EL97" s="195"/>
      <c r="EM97" s="195"/>
    </row>
    <row r="98" spans="1:256" s="193" customFormat="1" x14ac:dyDescent="0.2">
      <c r="A98" s="253">
        <v>3</v>
      </c>
      <c r="B98" s="214" t="s">
        <v>210</v>
      </c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2"/>
      <c r="P98" s="251"/>
      <c r="Q98" s="251"/>
      <c r="R98" s="251"/>
      <c r="S98" s="251"/>
      <c r="T98" s="251"/>
      <c r="U98" s="251"/>
      <c r="V98" s="251">
        <v>14583.333333333334</v>
      </c>
      <c r="W98" s="251">
        <v>14583.333333333334</v>
      </c>
      <c r="X98" s="251">
        <v>14583.333333333334</v>
      </c>
      <c r="Y98" s="251">
        <v>14583.333333333334</v>
      </c>
      <c r="Z98" s="251">
        <v>14583.333333333334</v>
      </c>
      <c r="AA98" s="251">
        <v>14583.333333333334</v>
      </c>
      <c r="AB98" s="252">
        <v>87500</v>
      </c>
      <c r="AC98" s="251">
        <v>15312.500000000002</v>
      </c>
      <c r="AD98" s="251">
        <v>15312.500000000002</v>
      </c>
      <c r="AE98" s="251">
        <v>15312.500000000002</v>
      </c>
      <c r="AF98" s="251">
        <v>15312.500000000002</v>
      </c>
      <c r="AG98" s="251">
        <v>15312.500000000002</v>
      </c>
      <c r="AH98" s="251">
        <v>15312.500000000002</v>
      </c>
      <c r="AI98" s="251">
        <v>15312.500000000002</v>
      </c>
      <c r="AJ98" s="251">
        <v>15312.500000000002</v>
      </c>
      <c r="AK98" s="251">
        <v>15312.500000000002</v>
      </c>
      <c r="AL98" s="251">
        <v>15312.500000000002</v>
      </c>
      <c r="AM98" s="251">
        <v>15312.500000000002</v>
      </c>
      <c r="AN98" s="251">
        <v>15312.500000000002</v>
      </c>
      <c r="AO98" s="252">
        <v>183750.00000000003</v>
      </c>
      <c r="AP98" s="251">
        <v>16078.125000000002</v>
      </c>
      <c r="AQ98" s="251">
        <v>16078.125000000002</v>
      </c>
      <c r="AR98" s="251">
        <v>16078.125000000002</v>
      </c>
      <c r="AS98" s="251">
        <v>16078.125000000002</v>
      </c>
      <c r="AT98" s="251">
        <v>16078.125000000002</v>
      </c>
      <c r="AU98" s="251">
        <v>16078.125000000002</v>
      </c>
      <c r="AV98" s="251">
        <v>16078.125000000002</v>
      </c>
      <c r="AW98" s="251">
        <v>16078.125000000002</v>
      </c>
      <c r="AX98" s="251">
        <v>16078.125000000002</v>
      </c>
      <c r="AY98" s="251">
        <v>16078.125000000002</v>
      </c>
      <c r="AZ98" s="251">
        <v>16078.125000000002</v>
      </c>
      <c r="BA98" s="251">
        <v>16078.125000000002</v>
      </c>
      <c r="BB98" s="252">
        <v>192937.50000000003</v>
      </c>
      <c r="BC98" s="251">
        <v>16078.125000000002</v>
      </c>
      <c r="BD98" s="251">
        <v>16078.125000000002</v>
      </c>
      <c r="BE98" s="251">
        <v>16078.125000000002</v>
      </c>
      <c r="BF98" s="251">
        <v>16078.125000000002</v>
      </c>
      <c r="BG98" s="251">
        <v>16078.125000000002</v>
      </c>
      <c r="BH98" s="251">
        <v>16078.125000000002</v>
      </c>
      <c r="BI98" s="251">
        <v>16078.125000000002</v>
      </c>
      <c r="BJ98" s="251">
        <v>16078.125000000002</v>
      </c>
      <c r="BK98" s="251">
        <v>16078.125000000002</v>
      </c>
      <c r="BL98" s="251">
        <v>16078.125000000002</v>
      </c>
      <c r="BM98" s="251">
        <v>16078.125000000002</v>
      </c>
      <c r="BN98" s="251">
        <v>16078.125000000002</v>
      </c>
      <c r="BO98" s="252">
        <v>192937.50000000003</v>
      </c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  <c r="DU98" s="195"/>
      <c r="DV98" s="195"/>
      <c r="DW98" s="195"/>
      <c r="DX98" s="195"/>
      <c r="DY98" s="195"/>
      <c r="DZ98" s="195"/>
      <c r="EA98" s="195"/>
      <c r="EB98" s="195"/>
      <c r="EC98" s="195"/>
      <c r="ED98" s="195"/>
      <c r="EE98" s="195"/>
      <c r="EF98" s="195"/>
      <c r="EG98" s="195"/>
      <c r="EH98" s="195"/>
      <c r="EI98" s="195"/>
      <c r="EJ98" s="195"/>
      <c r="EK98" s="195"/>
      <c r="EL98" s="195"/>
      <c r="EM98" s="195"/>
    </row>
    <row r="99" spans="1:256" s="193" customFormat="1" x14ac:dyDescent="0.2">
      <c r="A99" s="253"/>
      <c r="B99" s="246"/>
      <c r="C99" s="251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2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2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2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2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2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  <c r="DU99" s="195"/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</row>
    <row r="100" spans="1:256" x14ac:dyDescent="0.2">
      <c r="A100" s="201" t="s">
        <v>130</v>
      </c>
      <c r="C100" s="254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2"/>
      <c r="P100" s="251"/>
      <c r="Q100" s="251"/>
      <c r="R100" s="251"/>
      <c r="S100" s="251"/>
      <c r="T100" s="251"/>
      <c r="U100" s="251"/>
      <c r="V100" s="251"/>
      <c r="W100" s="251"/>
      <c r="X100" s="251"/>
      <c r="Y100" s="251"/>
      <c r="Z100" s="251"/>
      <c r="AA100" s="251"/>
      <c r="AB100" s="252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2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2"/>
      <c r="BC100" s="251"/>
      <c r="BD100" s="251"/>
      <c r="BE100" s="251"/>
      <c r="BF100" s="251"/>
      <c r="BG100" s="251"/>
      <c r="BH100" s="251"/>
      <c r="BI100" s="251"/>
      <c r="BJ100" s="251"/>
      <c r="BK100" s="251"/>
      <c r="BL100" s="251"/>
      <c r="BM100" s="251"/>
      <c r="BN100" s="251"/>
      <c r="BO100" s="252"/>
    </row>
    <row r="101" spans="1:256" s="193" customFormat="1" x14ac:dyDescent="0.2">
      <c r="A101" s="255">
        <v>4</v>
      </c>
      <c r="B101" s="214" t="s">
        <v>196</v>
      </c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2"/>
      <c r="P101" s="251">
        <v>3958.3333333333335</v>
      </c>
      <c r="Q101" s="251">
        <v>3958.3333333333335</v>
      </c>
      <c r="R101" s="251">
        <v>3958.3333333333335</v>
      </c>
      <c r="S101" s="251">
        <v>3958.3333333333335</v>
      </c>
      <c r="T101" s="251">
        <v>3958.3333333333335</v>
      </c>
      <c r="U101" s="251">
        <v>3958.3333333333335</v>
      </c>
      <c r="V101" s="251">
        <v>3958.3333333333335</v>
      </c>
      <c r="W101" s="251">
        <v>3958.3333333333335</v>
      </c>
      <c r="X101" s="251">
        <v>3958.3333333333335</v>
      </c>
      <c r="Y101" s="251">
        <v>3958.3333333333335</v>
      </c>
      <c r="Z101" s="251">
        <v>3958.3333333333335</v>
      </c>
      <c r="AA101" s="251">
        <v>3958.3333333333335</v>
      </c>
      <c r="AB101" s="252">
        <v>47500.000000000007</v>
      </c>
      <c r="AC101" s="251">
        <v>4156.25</v>
      </c>
      <c r="AD101" s="251">
        <v>4156.25</v>
      </c>
      <c r="AE101" s="251">
        <v>4156.25</v>
      </c>
      <c r="AF101" s="251">
        <v>4156.25</v>
      </c>
      <c r="AG101" s="251">
        <v>4156.25</v>
      </c>
      <c r="AH101" s="251">
        <v>4156.25</v>
      </c>
      <c r="AI101" s="251">
        <v>4156.25</v>
      </c>
      <c r="AJ101" s="251">
        <v>4156.25</v>
      </c>
      <c r="AK101" s="251">
        <v>4156.25</v>
      </c>
      <c r="AL101" s="251">
        <v>4156.25</v>
      </c>
      <c r="AM101" s="251">
        <v>4156.25</v>
      </c>
      <c r="AN101" s="251">
        <v>4156.25</v>
      </c>
      <c r="AO101" s="252">
        <v>49875</v>
      </c>
      <c r="AP101" s="251">
        <v>4364.0625</v>
      </c>
      <c r="AQ101" s="251">
        <v>4364.0625</v>
      </c>
      <c r="AR101" s="251">
        <v>4364.0625</v>
      </c>
      <c r="AS101" s="251">
        <v>4364.0625</v>
      </c>
      <c r="AT101" s="251">
        <v>4364.0625</v>
      </c>
      <c r="AU101" s="251">
        <v>4364.0625</v>
      </c>
      <c r="AV101" s="251">
        <v>4364.0625</v>
      </c>
      <c r="AW101" s="251">
        <v>4364.0625</v>
      </c>
      <c r="AX101" s="251">
        <v>4364.0625</v>
      </c>
      <c r="AY101" s="251">
        <v>4364.0625</v>
      </c>
      <c r="AZ101" s="251">
        <v>4364.0625</v>
      </c>
      <c r="BA101" s="251">
        <v>4364.0625</v>
      </c>
      <c r="BB101" s="252">
        <v>52368.75</v>
      </c>
      <c r="BC101" s="251">
        <v>4582.265625</v>
      </c>
      <c r="BD101" s="251">
        <v>4582.265625</v>
      </c>
      <c r="BE101" s="251">
        <v>4582.265625</v>
      </c>
      <c r="BF101" s="251">
        <v>4582.265625</v>
      </c>
      <c r="BG101" s="251">
        <v>4582.265625</v>
      </c>
      <c r="BH101" s="251">
        <v>4582.265625</v>
      </c>
      <c r="BI101" s="251">
        <v>4582.265625</v>
      </c>
      <c r="BJ101" s="251">
        <v>4582.265625</v>
      </c>
      <c r="BK101" s="251">
        <v>4582.265625</v>
      </c>
      <c r="BL101" s="251">
        <v>4582.265625</v>
      </c>
      <c r="BM101" s="251">
        <v>4582.265625</v>
      </c>
      <c r="BN101" s="251">
        <v>4582.265625</v>
      </c>
      <c r="BO101" s="252">
        <v>54987.1875</v>
      </c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  <c r="DU101" s="195"/>
      <c r="DV101" s="195"/>
      <c r="DW101" s="195"/>
      <c r="DX101" s="195"/>
      <c r="DY101" s="195"/>
      <c r="DZ101" s="195"/>
      <c r="EA101" s="195"/>
      <c r="EB101" s="195"/>
      <c r="EC101" s="195"/>
      <c r="ED101" s="195"/>
      <c r="EE101" s="195"/>
      <c r="EF101" s="195"/>
      <c r="EG101" s="195"/>
      <c r="EH101" s="195"/>
      <c r="EI101" s="195"/>
      <c r="EJ101" s="195"/>
      <c r="EK101" s="195"/>
      <c r="EL101" s="195"/>
      <c r="EM101" s="195"/>
    </row>
    <row r="102" spans="1:256" s="193" customFormat="1" x14ac:dyDescent="0.2">
      <c r="A102" s="255">
        <v>5</v>
      </c>
      <c r="B102" s="214" t="s">
        <v>323</v>
      </c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2"/>
      <c r="P102" s="251"/>
      <c r="Q102" s="251"/>
      <c r="R102" s="251"/>
      <c r="S102" s="251"/>
      <c r="T102" s="251"/>
      <c r="U102" s="251"/>
      <c r="V102" s="251">
        <v>2916.6666666666665</v>
      </c>
      <c r="W102" s="251">
        <v>2916.6666666666665</v>
      </c>
      <c r="X102" s="251">
        <v>2916.6666666666665</v>
      </c>
      <c r="Y102" s="251">
        <v>2916.6666666666665</v>
      </c>
      <c r="Z102" s="251">
        <v>2916.6666666666665</v>
      </c>
      <c r="AA102" s="251">
        <v>2916.6666666666665</v>
      </c>
      <c r="AB102" s="252">
        <v>17500</v>
      </c>
      <c r="AC102" s="251">
        <v>3062.5</v>
      </c>
      <c r="AD102" s="251">
        <v>3062.5</v>
      </c>
      <c r="AE102" s="251">
        <v>3062.5</v>
      </c>
      <c r="AF102" s="251">
        <v>3062.5</v>
      </c>
      <c r="AG102" s="251">
        <v>3062.5</v>
      </c>
      <c r="AH102" s="251">
        <v>3062.5</v>
      </c>
      <c r="AI102" s="251">
        <v>3062.5</v>
      </c>
      <c r="AJ102" s="251">
        <v>3062.5</v>
      </c>
      <c r="AK102" s="251">
        <v>3062.5</v>
      </c>
      <c r="AL102" s="251">
        <v>3062.5</v>
      </c>
      <c r="AM102" s="251">
        <v>3062.5</v>
      </c>
      <c r="AN102" s="251">
        <v>3062.5</v>
      </c>
      <c r="AO102" s="252">
        <v>36750</v>
      </c>
      <c r="AP102" s="251">
        <v>3215.625</v>
      </c>
      <c r="AQ102" s="251">
        <v>3215.625</v>
      </c>
      <c r="AR102" s="251">
        <v>3215.625</v>
      </c>
      <c r="AS102" s="251">
        <v>3215.625</v>
      </c>
      <c r="AT102" s="251">
        <v>3215.625</v>
      </c>
      <c r="AU102" s="251">
        <v>3215.625</v>
      </c>
      <c r="AV102" s="251">
        <v>3215.625</v>
      </c>
      <c r="AW102" s="251">
        <v>3215.625</v>
      </c>
      <c r="AX102" s="251">
        <v>3215.625</v>
      </c>
      <c r="AY102" s="251">
        <v>3215.625</v>
      </c>
      <c r="AZ102" s="251">
        <v>3215.625</v>
      </c>
      <c r="BA102" s="251">
        <v>3215.625</v>
      </c>
      <c r="BB102" s="252">
        <v>38587.5</v>
      </c>
      <c r="BC102" s="251">
        <v>3376.40625</v>
      </c>
      <c r="BD102" s="251">
        <v>3376.40625</v>
      </c>
      <c r="BE102" s="251">
        <v>3376.40625</v>
      </c>
      <c r="BF102" s="251">
        <v>3376.40625</v>
      </c>
      <c r="BG102" s="251">
        <v>3376.40625</v>
      </c>
      <c r="BH102" s="251">
        <v>3376.40625</v>
      </c>
      <c r="BI102" s="251">
        <v>3376.40625</v>
      </c>
      <c r="BJ102" s="251">
        <v>3376.40625</v>
      </c>
      <c r="BK102" s="251">
        <v>3376.40625</v>
      </c>
      <c r="BL102" s="251">
        <v>3376.40625</v>
      </c>
      <c r="BM102" s="251">
        <v>3376.40625</v>
      </c>
      <c r="BN102" s="251">
        <v>3376.40625</v>
      </c>
      <c r="BO102" s="252">
        <v>40516.875</v>
      </c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</row>
    <row r="103" spans="1:256" s="193" customFormat="1" x14ac:dyDescent="0.2">
      <c r="A103" s="255"/>
      <c r="B103" s="214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2"/>
      <c r="P103" s="251"/>
      <c r="Q103" s="251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2"/>
      <c r="AC103" s="251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2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  <c r="BB103" s="252"/>
      <c r="BC103" s="251"/>
      <c r="BD103" s="251"/>
      <c r="BE103" s="251"/>
      <c r="BF103" s="251"/>
      <c r="BG103" s="251"/>
      <c r="BH103" s="251"/>
      <c r="BI103" s="251"/>
      <c r="BJ103" s="251"/>
      <c r="BK103" s="251"/>
      <c r="BL103" s="251"/>
      <c r="BM103" s="251"/>
      <c r="BN103" s="251"/>
      <c r="BO103" s="252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  <c r="DU103" s="195"/>
      <c r="DV103" s="195"/>
      <c r="DW103" s="195"/>
      <c r="DX103" s="195"/>
      <c r="DY103" s="195"/>
      <c r="DZ103" s="195"/>
      <c r="EA103" s="195"/>
      <c r="EB103" s="195"/>
      <c r="EC103" s="195"/>
      <c r="ED103" s="195"/>
      <c r="EE103" s="195"/>
      <c r="EF103" s="195"/>
      <c r="EG103" s="195"/>
      <c r="EH103" s="195"/>
      <c r="EI103" s="195"/>
      <c r="EJ103" s="195"/>
      <c r="EK103" s="195"/>
      <c r="EL103" s="195"/>
      <c r="EM103" s="195"/>
    </row>
    <row r="104" spans="1:256" ht="12" customHeight="1" x14ac:dyDescent="0.2">
      <c r="A104" s="201" t="s">
        <v>85</v>
      </c>
      <c r="C104" s="254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2"/>
      <c r="P104" s="251"/>
      <c r="Q104" s="251"/>
      <c r="R104" s="251"/>
      <c r="S104" s="251"/>
      <c r="T104" s="251"/>
      <c r="U104" s="251"/>
      <c r="V104" s="251"/>
      <c r="W104" s="251"/>
      <c r="X104" s="251"/>
      <c r="Y104" s="251"/>
      <c r="Z104" s="251"/>
      <c r="AA104" s="251"/>
      <c r="AB104" s="252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2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2"/>
      <c r="BC104" s="251"/>
      <c r="BD104" s="251"/>
      <c r="BE104" s="251"/>
      <c r="BF104" s="251"/>
      <c r="BG104" s="251"/>
      <c r="BH104" s="251"/>
      <c r="BI104" s="251"/>
      <c r="BJ104" s="251"/>
      <c r="BK104" s="251"/>
      <c r="BL104" s="251"/>
      <c r="BM104" s="251"/>
      <c r="BN104" s="251"/>
      <c r="BO104" s="252"/>
    </row>
    <row r="105" spans="1:256" s="193" customFormat="1" x14ac:dyDescent="0.2">
      <c r="A105" s="255">
        <v>6</v>
      </c>
      <c r="B105" s="193" t="s">
        <v>219</v>
      </c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2"/>
      <c r="P105" s="251"/>
      <c r="Q105" s="251"/>
      <c r="R105" s="251"/>
      <c r="S105" s="251"/>
      <c r="T105" s="251"/>
      <c r="U105" s="251"/>
      <c r="V105" s="251">
        <v>6250</v>
      </c>
      <c r="W105" s="251">
        <v>6250</v>
      </c>
      <c r="X105" s="251">
        <v>6250</v>
      </c>
      <c r="Y105" s="251">
        <v>6250</v>
      </c>
      <c r="Z105" s="251">
        <v>6250</v>
      </c>
      <c r="AA105" s="251">
        <v>6250</v>
      </c>
      <c r="AB105" s="252">
        <v>37500</v>
      </c>
      <c r="AC105" s="251">
        <v>6562.5</v>
      </c>
      <c r="AD105" s="251">
        <v>6562.5</v>
      </c>
      <c r="AE105" s="251">
        <v>6562.5</v>
      </c>
      <c r="AF105" s="251">
        <v>6562.5</v>
      </c>
      <c r="AG105" s="251">
        <v>6562.5</v>
      </c>
      <c r="AH105" s="251">
        <v>6562.5</v>
      </c>
      <c r="AI105" s="251">
        <v>6562.5</v>
      </c>
      <c r="AJ105" s="251">
        <v>6562.5</v>
      </c>
      <c r="AK105" s="251">
        <v>6562.5</v>
      </c>
      <c r="AL105" s="251">
        <v>6562.5</v>
      </c>
      <c r="AM105" s="251">
        <v>6562.5</v>
      </c>
      <c r="AN105" s="251">
        <v>6562.5</v>
      </c>
      <c r="AO105" s="252">
        <v>78750</v>
      </c>
      <c r="AP105" s="251">
        <v>6890.625</v>
      </c>
      <c r="AQ105" s="251">
        <v>6890.625</v>
      </c>
      <c r="AR105" s="251">
        <v>6890.625</v>
      </c>
      <c r="AS105" s="251">
        <v>6890.625</v>
      </c>
      <c r="AT105" s="251">
        <v>6890.625</v>
      </c>
      <c r="AU105" s="251">
        <v>6890.625</v>
      </c>
      <c r="AV105" s="251">
        <v>6890.625</v>
      </c>
      <c r="AW105" s="251">
        <v>6890.625</v>
      </c>
      <c r="AX105" s="251">
        <v>6890.625</v>
      </c>
      <c r="AY105" s="251">
        <v>6890.625</v>
      </c>
      <c r="AZ105" s="251">
        <v>6890.625</v>
      </c>
      <c r="BA105" s="251">
        <v>6890.625</v>
      </c>
      <c r="BB105" s="252">
        <v>82687.5</v>
      </c>
      <c r="BC105" s="251">
        <v>7235.15625</v>
      </c>
      <c r="BD105" s="251">
        <v>7235.15625</v>
      </c>
      <c r="BE105" s="251">
        <v>7235.15625</v>
      </c>
      <c r="BF105" s="251">
        <v>7235.15625</v>
      </c>
      <c r="BG105" s="251">
        <v>7235.15625</v>
      </c>
      <c r="BH105" s="251">
        <v>7235.15625</v>
      </c>
      <c r="BI105" s="251">
        <v>7235.15625</v>
      </c>
      <c r="BJ105" s="251">
        <v>7235.15625</v>
      </c>
      <c r="BK105" s="251">
        <v>7235.15625</v>
      </c>
      <c r="BL105" s="251">
        <v>7235.15625</v>
      </c>
      <c r="BM105" s="251">
        <v>7235.15625</v>
      </c>
      <c r="BN105" s="251">
        <v>7235.15625</v>
      </c>
      <c r="BO105" s="252">
        <v>86821.875</v>
      </c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  <c r="DU105" s="195"/>
      <c r="DV105" s="195"/>
      <c r="DW105" s="195"/>
      <c r="DX105" s="195"/>
      <c r="DY105" s="195"/>
      <c r="DZ105" s="195"/>
      <c r="EA105" s="195"/>
      <c r="EB105" s="195"/>
      <c r="EC105" s="195"/>
      <c r="ED105" s="195"/>
      <c r="EE105" s="195"/>
      <c r="EF105" s="195"/>
      <c r="EG105" s="195"/>
      <c r="EH105" s="195"/>
      <c r="EI105" s="195"/>
      <c r="EJ105" s="195"/>
      <c r="EK105" s="195"/>
      <c r="EL105" s="195"/>
      <c r="EM105" s="195"/>
    </row>
    <row r="106" spans="1:256" s="193" customFormat="1" x14ac:dyDescent="0.2">
      <c r="A106" s="255">
        <v>7</v>
      </c>
      <c r="B106" s="193" t="s">
        <v>317</v>
      </c>
      <c r="C106" s="251">
        <v>4750</v>
      </c>
      <c r="D106" s="251">
        <v>4750</v>
      </c>
      <c r="E106" s="251">
        <v>4750</v>
      </c>
      <c r="F106" s="251">
        <v>4750</v>
      </c>
      <c r="G106" s="251">
        <v>4750</v>
      </c>
      <c r="H106" s="251">
        <v>4750</v>
      </c>
      <c r="I106" s="251">
        <v>4750</v>
      </c>
      <c r="J106" s="251">
        <v>4750</v>
      </c>
      <c r="K106" s="251">
        <v>4750</v>
      </c>
      <c r="L106" s="251">
        <v>4750</v>
      </c>
      <c r="M106" s="251">
        <v>4750</v>
      </c>
      <c r="N106" s="251">
        <v>4750</v>
      </c>
      <c r="O106" s="252">
        <v>57000</v>
      </c>
      <c r="P106" s="251">
        <v>4892.5</v>
      </c>
      <c r="Q106" s="251">
        <v>4892.5</v>
      </c>
      <c r="R106" s="251">
        <v>4892.5</v>
      </c>
      <c r="S106" s="251">
        <v>4892.5</v>
      </c>
      <c r="T106" s="251">
        <v>4892.5</v>
      </c>
      <c r="U106" s="251">
        <v>4892.5</v>
      </c>
      <c r="V106" s="251">
        <v>4892.5</v>
      </c>
      <c r="W106" s="251">
        <v>4892.5</v>
      </c>
      <c r="X106" s="251">
        <v>4892.5</v>
      </c>
      <c r="Y106" s="251">
        <v>4892.5</v>
      </c>
      <c r="Z106" s="251">
        <v>4892.5</v>
      </c>
      <c r="AA106" s="251">
        <v>4892.5</v>
      </c>
      <c r="AB106" s="252">
        <v>58710</v>
      </c>
      <c r="AC106" s="251">
        <v>5137.125</v>
      </c>
      <c r="AD106" s="251">
        <v>5137.125</v>
      </c>
      <c r="AE106" s="251">
        <v>5137.125</v>
      </c>
      <c r="AF106" s="251">
        <v>5137.125</v>
      </c>
      <c r="AG106" s="251">
        <v>5137.125</v>
      </c>
      <c r="AH106" s="251">
        <v>5137.125</v>
      </c>
      <c r="AI106" s="251">
        <v>5137.125</v>
      </c>
      <c r="AJ106" s="251">
        <v>5137.125</v>
      </c>
      <c r="AK106" s="251">
        <v>5137.125</v>
      </c>
      <c r="AL106" s="251">
        <v>5137.125</v>
      </c>
      <c r="AM106" s="251">
        <v>5137.125</v>
      </c>
      <c r="AN106" s="251">
        <v>5137.125</v>
      </c>
      <c r="AO106" s="252">
        <v>61645.5</v>
      </c>
      <c r="AP106" s="251">
        <v>5393.9812499999998</v>
      </c>
      <c r="AQ106" s="251">
        <v>5393.9812499999998</v>
      </c>
      <c r="AR106" s="251">
        <v>5393.9812499999998</v>
      </c>
      <c r="AS106" s="251">
        <v>5393.9812499999998</v>
      </c>
      <c r="AT106" s="251">
        <v>5393.9812499999998</v>
      </c>
      <c r="AU106" s="251">
        <v>5393.9812499999998</v>
      </c>
      <c r="AV106" s="251">
        <v>5393.9812499999998</v>
      </c>
      <c r="AW106" s="251">
        <v>5393.9812499999998</v>
      </c>
      <c r="AX106" s="251">
        <v>5393.9812499999998</v>
      </c>
      <c r="AY106" s="251">
        <v>5393.9812499999998</v>
      </c>
      <c r="AZ106" s="251">
        <v>5393.9812499999998</v>
      </c>
      <c r="BA106" s="251">
        <v>5393.9812499999998</v>
      </c>
      <c r="BB106" s="252">
        <v>64727.774999999987</v>
      </c>
      <c r="BC106" s="251">
        <v>5663.6803124999997</v>
      </c>
      <c r="BD106" s="251">
        <v>5663.6803124999997</v>
      </c>
      <c r="BE106" s="251">
        <v>5663.6803124999997</v>
      </c>
      <c r="BF106" s="251">
        <v>5663.6803124999997</v>
      </c>
      <c r="BG106" s="251">
        <v>5663.6803124999997</v>
      </c>
      <c r="BH106" s="251">
        <v>5663.6803124999997</v>
      </c>
      <c r="BI106" s="251">
        <v>5663.6803124999997</v>
      </c>
      <c r="BJ106" s="251">
        <v>5663.6803124999997</v>
      </c>
      <c r="BK106" s="251">
        <v>5663.6803124999997</v>
      </c>
      <c r="BL106" s="251">
        <v>5663.6803124999997</v>
      </c>
      <c r="BM106" s="251">
        <v>5663.6803124999997</v>
      </c>
      <c r="BN106" s="251">
        <v>5663.6803124999997</v>
      </c>
      <c r="BO106" s="252">
        <v>67964.163749999992</v>
      </c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  <c r="DU106" s="195"/>
      <c r="DV106" s="195"/>
      <c r="DW106" s="195"/>
      <c r="DX106" s="195"/>
      <c r="DY106" s="195"/>
      <c r="DZ106" s="195"/>
      <c r="EA106" s="195"/>
      <c r="EB106" s="195"/>
      <c r="EC106" s="195"/>
      <c r="ED106" s="195"/>
      <c r="EE106" s="195"/>
      <c r="EF106" s="195"/>
      <c r="EG106" s="195"/>
      <c r="EH106" s="195"/>
      <c r="EI106" s="195"/>
      <c r="EJ106" s="195"/>
      <c r="EK106" s="195"/>
      <c r="EL106" s="195"/>
      <c r="EM106" s="195"/>
    </row>
    <row r="107" spans="1:256" s="193" customFormat="1" x14ac:dyDescent="0.2">
      <c r="A107" s="255">
        <v>8</v>
      </c>
      <c r="B107" s="193" t="s">
        <v>259</v>
      </c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2"/>
      <c r="P107" s="251"/>
      <c r="Q107" s="251"/>
      <c r="R107" s="251"/>
      <c r="S107" s="251"/>
      <c r="T107" s="251"/>
      <c r="U107" s="251"/>
      <c r="V107" s="251">
        <v>4250</v>
      </c>
      <c r="W107" s="251">
        <v>4250</v>
      </c>
      <c r="X107" s="251">
        <v>4250</v>
      </c>
      <c r="Y107" s="251">
        <v>4250</v>
      </c>
      <c r="Z107" s="251">
        <v>4250</v>
      </c>
      <c r="AA107" s="251">
        <v>4250</v>
      </c>
      <c r="AB107" s="252">
        <v>25500</v>
      </c>
      <c r="AC107" s="251">
        <v>4462.5</v>
      </c>
      <c r="AD107" s="251">
        <v>4462.5</v>
      </c>
      <c r="AE107" s="251">
        <v>4462.5</v>
      </c>
      <c r="AF107" s="251">
        <v>4462.5</v>
      </c>
      <c r="AG107" s="251">
        <v>4462.5</v>
      </c>
      <c r="AH107" s="251">
        <v>4462.5</v>
      </c>
      <c r="AI107" s="251">
        <v>4462.5</v>
      </c>
      <c r="AJ107" s="251">
        <v>4462.5</v>
      </c>
      <c r="AK107" s="251">
        <v>4462.5</v>
      </c>
      <c r="AL107" s="251">
        <v>4462.5</v>
      </c>
      <c r="AM107" s="251">
        <v>4462.5</v>
      </c>
      <c r="AN107" s="251">
        <v>4462.5</v>
      </c>
      <c r="AO107" s="252">
        <v>53550</v>
      </c>
      <c r="AP107" s="251">
        <v>4685.625</v>
      </c>
      <c r="AQ107" s="251">
        <v>4685.625</v>
      </c>
      <c r="AR107" s="251">
        <v>4685.625</v>
      </c>
      <c r="AS107" s="251">
        <v>4685.625</v>
      </c>
      <c r="AT107" s="251">
        <v>4685.625</v>
      </c>
      <c r="AU107" s="251">
        <v>4685.625</v>
      </c>
      <c r="AV107" s="251">
        <v>4685.625</v>
      </c>
      <c r="AW107" s="251">
        <v>4685.625</v>
      </c>
      <c r="AX107" s="251">
        <v>4685.625</v>
      </c>
      <c r="AY107" s="251">
        <v>4685.625</v>
      </c>
      <c r="AZ107" s="251">
        <v>4685.625</v>
      </c>
      <c r="BA107" s="251">
        <v>4685.625</v>
      </c>
      <c r="BB107" s="252">
        <v>56227.5</v>
      </c>
      <c r="BC107" s="251">
        <v>4919.90625</v>
      </c>
      <c r="BD107" s="251">
        <v>4919.90625</v>
      </c>
      <c r="BE107" s="251">
        <v>4919.90625</v>
      </c>
      <c r="BF107" s="251">
        <v>4919.90625</v>
      </c>
      <c r="BG107" s="251">
        <v>4919.90625</v>
      </c>
      <c r="BH107" s="251">
        <v>4919.90625</v>
      </c>
      <c r="BI107" s="251">
        <v>4919.90625</v>
      </c>
      <c r="BJ107" s="251">
        <v>4919.90625</v>
      </c>
      <c r="BK107" s="251">
        <v>4919.90625</v>
      </c>
      <c r="BL107" s="251">
        <v>4919.90625</v>
      </c>
      <c r="BM107" s="251">
        <v>4919.90625</v>
      </c>
      <c r="BN107" s="251">
        <v>4919.90625</v>
      </c>
      <c r="BO107" s="252">
        <v>59038.875</v>
      </c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  <c r="DU107" s="195"/>
      <c r="DV107" s="195"/>
      <c r="DW107" s="195"/>
      <c r="DX107" s="195"/>
      <c r="DY107" s="195"/>
      <c r="DZ107" s="195"/>
      <c r="EA107" s="195"/>
      <c r="EB107" s="195"/>
      <c r="EC107" s="195"/>
      <c r="ED107" s="195"/>
      <c r="EE107" s="195"/>
      <c r="EF107" s="195"/>
      <c r="EG107" s="195"/>
      <c r="EH107" s="195"/>
      <c r="EI107" s="195"/>
      <c r="EJ107" s="195"/>
      <c r="EK107" s="195"/>
      <c r="EL107" s="195"/>
      <c r="EM107" s="195"/>
    </row>
    <row r="108" spans="1:256" s="193" customFormat="1" x14ac:dyDescent="0.2">
      <c r="A108" s="253"/>
      <c r="B108" s="246"/>
      <c r="C108" s="251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2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  <c r="AA108" s="254"/>
      <c r="AB108" s="252"/>
      <c r="AC108" s="254"/>
      <c r="AD108" s="254"/>
      <c r="AE108" s="254"/>
      <c r="AF108" s="254"/>
      <c r="AG108" s="254"/>
      <c r="AH108" s="254"/>
      <c r="AI108" s="254"/>
      <c r="AJ108" s="254"/>
      <c r="AK108" s="254"/>
      <c r="AL108" s="254"/>
      <c r="AM108" s="254"/>
      <c r="AN108" s="254"/>
      <c r="AO108" s="252"/>
      <c r="AP108" s="254"/>
      <c r="AQ108" s="254"/>
      <c r="AR108" s="254"/>
      <c r="AS108" s="254"/>
      <c r="AT108" s="254"/>
      <c r="AU108" s="254"/>
      <c r="AV108" s="254"/>
      <c r="AW108" s="254"/>
      <c r="AX108" s="254"/>
      <c r="AY108" s="254"/>
      <c r="AZ108" s="254"/>
      <c r="BA108" s="254"/>
      <c r="BB108" s="252"/>
      <c r="BC108" s="254"/>
      <c r="BD108" s="254"/>
      <c r="BE108" s="254"/>
      <c r="BF108" s="254"/>
      <c r="BG108" s="254"/>
      <c r="BH108" s="254"/>
      <c r="BI108" s="254"/>
      <c r="BJ108" s="254"/>
      <c r="BK108" s="254"/>
      <c r="BL108" s="254"/>
      <c r="BM108" s="254"/>
      <c r="BN108" s="254"/>
      <c r="BO108" s="252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  <c r="DU108" s="195"/>
      <c r="DV108" s="195"/>
      <c r="DW108" s="195"/>
      <c r="DX108" s="195"/>
      <c r="DY108" s="195"/>
      <c r="DZ108" s="195"/>
      <c r="EA108" s="195"/>
      <c r="EB108" s="195"/>
      <c r="EC108" s="195"/>
      <c r="ED108" s="195"/>
      <c r="EE108" s="195"/>
      <c r="EF108" s="195"/>
      <c r="EG108" s="195"/>
      <c r="EH108" s="195"/>
      <c r="EI108" s="195"/>
      <c r="EJ108" s="195"/>
      <c r="EK108" s="195"/>
      <c r="EL108" s="195"/>
      <c r="EM108" s="195"/>
    </row>
    <row r="109" spans="1:256" s="193" customFormat="1" x14ac:dyDescent="0.2">
      <c r="A109" s="253" t="s">
        <v>211</v>
      </c>
      <c r="B109" s="246"/>
      <c r="C109" s="251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2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2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2"/>
      <c r="AP109" s="254"/>
      <c r="AQ109" s="254"/>
      <c r="AR109" s="254"/>
      <c r="AS109" s="254"/>
      <c r="AT109" s="254"/>
      <c r="AU109" s="254"/>
      <c r="AV109" s="254"/>
      <c r="AW109" s="254"/>
      <c r="AX109" s="254"/>
      <c r="AY109" s="254"/>
      <c r="AZ109" s="254"/>
      <c r="BA109" s="254"/>
      <c r="BB109" s="252"/>
      <c r="BC109" s="254"/>
      <c r="BD109" s="254"/>
      <c r="BE109" s="254"/>
      <c r="BF109" s="254"/>
      <c r="BG109" s="254"/>
      <c r="BH109" s="254"/>
      <c r="BI109" s="254"/>
      <c r="BJ109" s="254"/>
      <c r="BK109" s="254"/>
      <c r="BL109" s="254"/>
      <c r="BM109" s="254"/>
      <c r="BN109" s="254"/>
      <c r="BO109" s="252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  <c r="DU109" s="195"/>
      <c r="DV109" s="195"/>
      <c r="DW109" s="195"/>
      <c r="DX109" s="195"/>
      <c r="DY109" s="195"/>
      <c r="DZ109" s="195"/>
      <c r="EA109" s="195"/>
      <c r="EB109" s="195"/>
      <c r="EC109" s="195"/>
      <c r="ED109" s="195"/>
      <c r="EE109" s="195"/>
      <c r="EF109" s="195"/>
      <c r="EG109" s="195"/>
      <c r="EH109" s="195"/>
      <c r="EI109" s="195"/>
      <c r="EJ109" s="195"/>
      <c r="EK109" s="195"/>
      <c r="EL109" s="195"/>
      <c r="EM109" s="195"/>
    </row>
    <row r="110" spans="1:256" s="193" customFormat="1" x14ac:dyDescent="0.2">
      <c r="A110" s="253">
        <v>9</v>
      </c>
      <c r="B110" s="214" t="s">
        <v>212</v>
      </c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2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1"/>
      <c r="AB110" s="252"/>
      <c r="AC110" s="251">
        <v>5000</v>
      </c>
      <c r="AD110" s="251">
        <v>5000</v>
      </c>
      <c r="AE110" s="251">
        <v>5000</v>
      </c>
      <c r="AF110" s="251">
        <v>5000</v>
      </c>
      <c r="AG110" s="251">
        <v>5000</v>
      </c>
      <c r="AH110" s="251">
        <v>5000</v>
      </c>
      <c r="AI110" s="251">
        <v>5000</v>
      </c>
      <c r="AJ110" s="251">
        <v>5000</v>
      </c>
      <c r="AK110" s="251">
        <v>5000</v>
      </c>
      <c r="AL110" s="251">
        <v>5000</v>
      </c>
      <c r="AM110" s="251">
        <v>5000</v>
      </c>
      <c r="AN110" s="251">
        <v>5000</v>
      </c>
      <c r="AO110" s="252">
        <v>60000</v>
      </c>
      <c r="AP110" s="251">
        <v>5000</v>
      </c>
      <c r="AQ110" s="251">
        <v>5000</v>
      </c>
      <c r="AR110" s="251">
        <v>5000</v>
      </c>
      <c r="AS110" s="251">
        <v>5000</v>
      </c>
      <c r="AT110" s="251">
        <v>5000</v>
      </c>
      <c r="AU110" s="251">
        <v>5000</v>
      </c>
      <c r="AV110" s="251">
        <v>5000</v>
      </c>
      <c r="AW110" s="251">
        <v>5000</v>
      </c>
      <c r="AX110" s="251">
        <v>5000</v>
      </c>
      <c r="AY110" s="251">
        <v>5000</v>
      </c>
      <c r="AZ110" s="251">
        <v>5000</v>
      </c>
      <c r="BA110" s="251">
        <v>5000</v>
      </c>
      <c r="BB110" s="252">
        <v>60000</v>
      </c>
      <c r="BC110" s="251">
        <v>5000</v>
      </c>
      <c r="BD110" s="251">
        <v>5000</v>
      </c>
      <c r="BE110" s="251">
        <v>5000</v>
      </c>
      <c r="BF110" s="251">
        <v>5000</v>
      </c>
      <c r="BG110" s="251">
        <v>5000</v>
      </c>
      <c r="BH110" s="251">
        <v>5000</v>
      </c>
      <c r="BI110" s="251">
        <v>5000</v>
      </c>
      <c r="BJ110" s="251">
        <v>5000</v>
      </c>
      <c r="BK110" s="251">
        <v>5000</v>
      </c>
      <c r="BL110" s="251">
        <v>5000</v>
      </c>
      <c r="BM110" s="251">
        <v>5000</v>
      </c>
      <c r="BN110" s="251">
        <v>5000</v>
      </c>
      <c r="BO110" s="252">
        <v>60000</v>
      </c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  <c r="DU110" s="195"/>
      <c r="DV110" s="195"/>
      <c r="DW110" s="195"/>
      <c r="DX110" s="195"/>
      <c r="DY110" s="195"/>
      <c r="DZ110" s="195"/>
      <c r="EA110" s="195"/>
      <c r="EB110" s="195"/>
      <c r="EC110" s="195"/>
      <c r="ED110" s="195"/>
      <c r="EE110" s="195"/>
      <c r="EF110" s="195"/>
      <c r="EG110" s="195"/>
      <c r="EH110" s="195"/>
      <c r="EI110" s="195"/>
      <c r="EJ110" s="195"/>
      <c r="EK110" s="195"/>
      <c r="EL110" s="195"/>
      <c r="EM110" s="195"/>
    </row>
    <row r="111" spans="1:256" s="193" customFormat="1" ht="13.5" thickBot="1" x14ac:dyDescent="0.25">
      <c r="A111" s="255"/>
      <c r="C111" s="243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32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32"/>
      <c r="AC111" s="243"/>
      <c r="AD111" s="243"/>
      <c r="AE111" s="243"/>
      <c r="AF111" s="243"/>
      <c r="AG111" s="243"/>
      <c r="AH111" s="243"/>
      <c r="AI111" s="243"/>
      <c r="AJ111" s="243"/>
      <c r="AK111" s="243"/>
      <c r="AL111" s="243"/>
      <c r="AM111" s="243"/>
      <c r="AN111" s="243"/>
      <c r="AO111" s="232"/>
      <c r="AP111" s="243"/>
      <c r="AQ111" s="243"/>
      <c r="AR111" s="243"/>
      <c r="AS111" s="243"/>
      <c r="AT111" s="243"/>
      <c r="AU111" s="243"/>
      <c r="AV111" s="243"/>
      <c r="AW111" s="243"/>
      <c r="AX111" s="243"/>
      <c r="AY111" s="243"/>
      <c r="AZ111" s="243"/>
      <c r="BA111" s="243"/>
      <c r="BB111" s="232"/>
      <c r="BC111" s="243"/>
      <c r="BD111" s="243"/>
      <c r="BE111" s="243"/>
      <c r="BF111" s="243"/>
      <c r="BG111" s="243"/>
      <c r="BH111" s="243"/>
      <c r="BI111" s="243"/>
      <c r="BJ111" s="243"/>
      <c r="BK111" s="243"/>
      <c r="BL111" s="243"/>
      <c r="BM111" s="243"/>
      <c r="BN111" s="243"/>
      <c r="BO111" s="232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  <c r="DU111" s="195"/>
      <c r="DV111" s="195"/>
      <c r="DW111" s="195"/>
      <c r="DX111" s="195"/>
      <c r="DY111" s="195"/>
      <c r="DZ111" s="195"/>
      <c r="EA111" s="195"/>
      <c r="EB111" s="195"/>
      <c r="EC111" s="195"/>
      <c r="ED111" s="195"/>
      <c r="EE111" s="195"/>
      <c r="EF111" s="195"/>
      <c r="EG111" s="195"/>
      <c r="EH111" s="195"/>
      <c r="EI111" s="195"/>
      <c r="EJ111" s="195"/>
      <c r="EK111" s="195"/>
      <c r="EL111" s="195"/>
      <c r="EM111" s="195"/>
    </row>
    <row r="112" spans="1:256" s="221" customFormat="1" ht="12.75" customHeight="1" x14ac:dyDescent="0.2">
      <c r="A112" s="217"/>
      <c r="B112" s="217"/>
      <c r="C112" s="217" t="s">
        <v>92</v>
      </c>
      <c r="D112" s="217" t="s">
        <v>93</v>
      </c>
      <c r="E112" s="217" t="s">
        <v>94</v>
      </c>
      <c r="F112" s="217" t="s">
        <v>95</v>
      </c>
      <c r="G112" s="217" t="s">
        <v>96</v>
      </c>
      <c r="H112" s="217" t="s">
        <v>97</v>
      </c>
      <c r="I112" s="217" t="s">
        <v>98</v>
      </c>
      <c r="J112" s="217" t="s">
        <v>99</v>
      </c>
      <c r="K112" s="217" t="s">
        <v>100</v>
      </c>
      <c r="L112" s="217" t="s">
        <v>101</v>
      </c>
      <c r="M112" s="217" t="s">
        <v>102</v>
      </c>
      <c r="N112" s="217" t="s">
        <v>103</v>
      </c>
      <c r="O112" s="218" t="s">
        <v>9</v>
      </c>
      <c r="P112" s="217" t="s">
        <v>92</v>
      </c>
      <c r="Q112" s="217" t="s">
        <v>93</v>
      </c>
      <c r="R112" s="217" t="s">
        <v>94</v>
      </c>
      <c r="S112" s="217" t="s">
        <v>95</v>
      </c>
      <c r="T112" s="217" t="s">
        <v>96</v>
      </c>
      <c r="U112" s="217" t="s">
        <v>97</v>
      </c>
      <c r="V112" s="217" t="s">
        <v>98</v>
      </c>
      <c r="W112" s="217" t="s">
        <v>99</v>
      </c>
      <c r="X112" s="217" t="s">
        <v>100</v>
      </c>
      <c r="Y112" s="217" t="s">
        <v>101</v>
      </c>
      <c r="Z112" s="217" t="s">
        <v>102</v>
      </c>
      <c r="AA112" s="217" t="s">
        <v>103</v>
      </c>
      <c r="AB112" s="218" t="s">
        <v>9</v>
      </c>
      <c r="AC112" s="217" t="s">
        <v>92</v>
      </c>
      <c r="AD112" s="217" t="s">
        <v>93</v>
      </c>
      <c r="AE112" s="217" t="s">
        <v>94</v>
      </c>
      <c r="AF112" s="217" t="s">
        <v>95</v>
      </c>
      <c r="AG112" s="217" t="s">
        <v>96</v>
      </c>
      <c r="AH112" s="217" t="s">
        <v>97</v>
      </c>
      <c r="AI112" s="217" t="s">
        <v>98</v>
      </c>
      <c r="AJ112" s="217" t="s">
        <v>99</v>
      </c>
      <c r="AK112" s="217" t="s">
        <v>100</v>
      </c>
      <c r="AL112" s="217" t="s">
        <v>101</v>
      </c>
      <c r="AM112" s="217" t="s">
        <v>102</v>
      </c>
      <c r="AN112" s="217" t="s">
        <v>103</v>
      </c>
      <c r="AO112" s="218" t="s">
        <v>9</v>
      </c>
      <c r="AP112" s="217" t="s">
        <v>92</v>
      </c>
      <c r="AQ112" s="217" t="s">
        <v>93</v>
      </c>
      <c r="AR112" s="217" t="s">
        <v>94</v>
      </c>
      <c r="AS112" s="217" t="s">
        <v>95</v>
      </c>
      <c r="AT112" s="217" t="s">
        <v>96</v>
      </c>
      <c r="AU112" s="217" t="s">
        <v>97</v>
      </c>
      <c r="AV112" s="217" t="s">
        <v>98</v>
      </c>
      <c r="AW112" s="217" t="s">
        <v>99</v>
      </c>
      <c r="AX112" s="217" t="s">
        <v>100</v>
      </c>
      <c r="AY112" s="217" t="s">
        <v>101</v>
      </c>
      <c r="AZ112" s="217" t="s">
        <v>102</v>
      </c>
      <c r="BA112" s="217" t="s">
        <v>103</v>
      </c>
      <c r="BB112" s="218" t="s">
        <v>9</v>
      </c>
      <c r="BC112" s="217" t="s">
        <v>92</v>
      </c>
      <c r="BD112" s="217" t="s">
        <v>93</v>
      </c>
      <c r="BE112" s="217" t="s">
        <v>94</v>
      </c>
      <c r="BF112" s="217" t="s">
        <v>95</v>
      </c>
      <c r="BG112" s="217" t="s">
        <v>96</v>
      </c>
      <c r="BH112" s="217" t="s">
        <v>97</v>
      </c>
      <c r="BI112" s="217" t="s">
        <v>98</v>
      </c>
      <c r="BJ112" s="217" t="s">
        <v>99</v>
      </c>
      <c r="BK112" s="217" t="s">
        <v>100</v>
      </c>
      <c r="BL112" s="217" t="s">
        <v>101</v>
      </c>
      <c r="BM112" s="217" t="s">
        <v>102</v>
      </c>
      <c r="BN112" s="217" t="s">
        <v>103</v>
      </c>
      <c r="BO112" s="218" t="s">
        <v>9</v>
      </c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19"/>
      <c r="DB112" s="219"/>
      <c r="DC112" s="219"/>
      <c r="DD112" s="219"/>
      <c r="DE112" s="219"/>
      <c r="DF112" s="219"/>
      <c r="DG112" s="219"/>
      <c r="DH112" s="219"/>
      <c r="DI112" s="219"/>
      <c r="DJ112" s="219"/>
      <c r="DK112" s="219"/>
      <c r="DL112" s="219"/>
      <c r="DM112" s="219"/>
      <c r="DN112" s="219"/>
      <c r="DO112" s="219"/>
      <c r="DP112" s="219"/>
      <c r="DQ112" s="219"/>
      <c r="DR112" s="219"/>
      <c r="DS112" s="219"/>
      <c r="DT112" s="219"/>
      <c r="DU112" s="219"/>
      <c r="DV112" s="219"/>
      <c r="DW112" s="219"/>
      <c r="DX112" s="219"/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  <c r="EI112" s="219"/>
      <c r="EJ112" s="219"/>
      <c r="EK112" s="219"/>
      <c r="EL112" s="219"/>
      <c r="EM112" s="219"/>
      <c r="EN112" s="220"/>
      <c r="EO112" s="220"/>
      <c r="EP112" s="220"/>
      <c r="EQ112" s="220"/>
      <c r="ER112" s="220"/>
      <c r="ES112" s="220"/>
      <c r="ET112" s="220"/>
      <c r="EU112" s="220"/>
      <c r="EV112" s="220"/>
      <c r="EW112" s="220"/>
      <c r="EX112" s="220"/>
      <c r="EY112" s="220"/>
      <c r="EZ112" s="220"/>
      <c r="FA112" s="220"/>
      <c r="FB112" s="220"/>
      <c r="FC112" s="220"/>
      <c r="FD112" s="220"/>
      <c r="FE112" s="220"/>
      <c r="FF112" s="220"/>
      <c r="FG112" s="220"/>
      <c r="FH112" s="220"/>
      <c r="FI112" s="220"/>
      <c r="FJ112" s="220"/>
      <c r="FK112" s="220"/>
      <c r="FL112" s="220"/>
      <c r="FM112" s="220"/>
      <c r="FN112" s="220"/>
      <c r="FO112" s="220"/>
      <c r="FP112" s="220"/>
      <c r="FQ112" s="220"/>
      <c r="FR112" s="220"/>
      <c r="FS112" s="220"/>
      <c r="FT112" s="220"/>
      <c r="FU112" s="220"/>
      <c r="FV112" s="220"/>
      <c r="FW112" s="220"/>
      <c r="FX112" s="220"/>
      <c r="FY112" s="220"/>
      <c r="FZ112" s="220"/>
      <c r="GA112" s="220"/>
      <c r="GB112" s="220"/>
      <c r="GC112" s="220"/>
      <c r="GD112" s="220"/>
      <c r="GE112" s="220"/>
      <c r="GF112" s="220"/>
      <c r="GG112" s="220"/>
      <c r="GH112" s="220"/>
      <c r="GI112" s="220"/>
      <c r="GJ112" s="220"/>
      <c r="GK112" s="220"/>
      <c r="GL112" s="220"/>
      <c r="GM112" s="220"/>
      <c r="GN112" s="220"/>
      <c r="GO112" s="220"/>
      <c r="GP112" s="220"/>
      <c r="GQ112" s="220"/>
      <c r="GR112" s="220"/>
      <c r="GS112" s="220"/>
      <c r="GT112" s="220"/>
      <c r="GU112" s="220"/>
      <c r="GV112" s="220"/>
      <c r="GW112" s="220"/>
      <c r="GX112" s="220"/>
      <c r="GY112" s="220"/>
      <c r="GZ112" s="220"/>
      <c r="HA112" s="220"/>
      <c r="HB112" s="220"/>
      <c r="HC112" s="220"/>
      <c r="HD112" s="220"/>
      <c r="HE112" s="220"/>
      <c r="HF112" s="220"/>
      <c r="HG112" s="220"/>
      <c r="HH112" s="220"/>
      <c r="HI112" s="220"/>
      <c r="HJ112" s="220"/>
      <c r="HK112" s="220"/>
      <c r="HL112" s="220"/>
      <c r="HM112" s="220"/>
      <c r="HN112" s="220"/>
      <c r="HO112" s="220"/>
      <c r="HP112" s="220"/>
      <c r="HQ112" s="220"/>
      <c r="HR112" s="220"/>
      <c r="HS112" s="220"/>
      <c r="HT112" s="220"/>
      <c r="HU112" s="220"/>
      <c r="HV112" s="220"/>
      <c r="HW112" s="220"/>
      <c r="HX112" s="220"/>
      <c r="HY112" s="220"/>
      <c r="HZ112" s="220"/>
      <c r="IA112" s="220"/>
      <c r="IB112" s="220"/>
      <c r="IC112" s="220"/>
      <c r="ID112" s="220"/>
      <c r="IE112" s="220"/>
      <c r="IF112" s="220"/>
      <c r="IG112" s="220"/>
      <c r="IH112" s="220"/>
      <c r="II112" s="220"/>
      <c r="IJ112" s="220"/>
      <c r="IK112" s="220"/>
      <c r="IL112" s="220"/>
      <c r="IM112" s="220"/>
      <c r="IN112" s="220"/>
      <c r="IO112" s="220"/>
      <c r="IP112" s="220"/>
      <c r="IQ112" s="220"/>
      <c r="IR112" s="220"/>
      <c r="IS112" s="220"/>
      <c r="IT112" s="220"/>
      <c r="IU112" s="220"/>
      <c r="IV112" s="220"/>
    </row>
    <row r="113" spans="1:256" s="222" customFormat="1" ht="15" customHeight="1" thickBot="1" x14ac:dyDescent="0.25">
      <c r="A113" s="217"/>
      <c r="B113" s="217"/>
      <c r="C113" s="217" t="s">
        <v>0</v>
      </c>
      <c r="D113" s="217" t="s">
        <v>0</v>
      </c>
      <c r="E113" s="217" t="s">
        <v>0</v>
      </c>
      <c r="F113" s="217" t="s">
        <v>0</v>
      </c>
      <c r="G113" s="217" t="s">
        <v>0</v>
      </c>
      <c r="H113" s="217" t="s">
        <v>0</v>
      </c>
      <c r="I113" s="217" t="s">
        <v>0</v>
      </c>
      <c r="J113" s="217" t="s">
        <v>0</v>
      </c>
      <c r="K113" s="217" t="s">
        <v>0</v>
      </c>
      <c r="L113" s="217" t="s">
        <v>0</v>
      </c>
      <c r="M113" s="217" t="s">
        <v>0</v>
      </c>
      <c r="N113" s="217" t="s">
        <v>0</v>
      </c>
      <c r="O113" s="218" t="s">
        <v>0</v>
      </c>
      <c r="P113" s="217" t="s">
        <v>1</v>
      </c>
      <c r="Q113" s="217" t="s">
        <v>1</v>
      </c>
      <c r="R113" s="217" t="s">
        <v>1</v>
      </c>
      <c r="S113" s="217" t="s">
        <v>1</v>
      </c>
      <c r="T113" s="217" t="s">
        <v>1</v>
      </c>
      <c r="U113" s="217" t="s">
        <v>1</v>
      </c>
      <c r="V113" s="217" t="s">
        <v>1</v>
      </c>
      <c r="W113" s="217" t="s">
        <v>1</v>
      </c>
      <c r="X113" s="217" t="s">
        <v>1</v>
      </c>
      <c r="Y113" s="217" t="s">
        <v>1</v>
      </c>
      <c r="Z113" s="217" t="s">
        <v>1</v>
      </c>
      <c r="AA113" s="217" t="s">
        <v>1</v>
      </c>
      <c r="AB113" s="218" t="s">
        <v>1</v>
      </c>
      <c r="AC113" s="217" t="s">
        <v>2</v>
      </c>
      <c r="AD113" s="217" t="s">
        <v>2</v>
      </c>
      <c r="AE113" s="217" t="s">
        <v>2</v>
      </c>
      <c r="AF113" s="217" t="s">
        <v>2</v>
      </c>
      <c r="AG113" s="217" t="s">
        <v>2</v>
      </c>
      <c r="AH113" s="217" t="s">
        <v>2</v>
      </c>
      <c r="AI113" s="217" t="s">
        <v>2</v>
      </c>
      <c r="AJ113" s="217" t="s">
        <v>2</v>
      </c>
      <c r="AK113" s="217" t="s">
        <v>2</v>
      </c>
      <c r="AL113" s="217" t="s">
        <v>2</v>
      </c>
      <c r="AM113" s="217" t="s">
        <v>2</v>
      </c>
      <c r="AN113" s="217" t="s">
        <v>2</v>
      </c>
      <c r="AO113" s="218" t="s">
        <v>2</v>
      </c>
      <c r="AP113" s="217" t="s">
        <v>3</v>
      </c>
      <c r="AQ113" s="217" t="s">
        <v>3</v>
      </c>
      <c r="AR113" s="217" t="s">
        <v>3</v>
      </c>
      <c r="AS113" s="217" t="s">
        <v>3</v>
      </c>
      <c r="AT113" s="217" t="s">
        <v>3</v>
      </c>
      <c r="AU113" s="217" t="s">
        <v>3</v>
      </c>
      <c r="AV113" s="217" t="s">
        <v>3</v>
      </c>
      <c r="AW113" s="217" t="s">
        <v>3</v>
      </c>
      <c r="AX113" s="217" t="s">
        <v>3</v>
      </c>
      <c r="AY113" s="217" t="s">
        <v>3</v>
      </c>
      <c r="AZ113" s="217" t="s">
        <v>3</v>
      </c>
      <c r="BA113" s="217" t="s">
        <v>3</v>
      </c>
      <c r="BB113" s="218" t="s">
        <v>3</v>
      </c>
      <c r="BC113" s="217" t="s">
        <v>4</v>
      </c>
      <c r="BD113" s="217" t="s">
        <v>4</v>
      </c>
      <c r="BE113" s="217" t="s">
        <v>4</v>
      </c>
      <c r="BF113" s="217" t="s">
        <v>4</v>
      </c>
      <c r="BG113" s="217" t="s">
        <v>4</v>
      </c>
      <c r="BH113" s="217" t="s">
        <v>4</v>
      </c>
      <c r="BI113" s="217" t="s">
        <v>4</v>
      </c>
      <c r="BJ113" s="217" t="s">
        <v>4</v>
      </c>
      <c r="BK113" s="217" t="s">
        <v>4</v>
      </c>
      <c r="BL113" s="217" t="s">
        <v>4</v>
      </c>
      <c r="BM113" s="217" t="s">
        <v>4</v>
      </c>
      <c r="BN113" s="217" t="s">
        <v>4</v>
      </c>
      <c r="BO113" s="218" t="s">
        <v>4</v>
      </c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/>
      <c r="CO113" s="219"/>
      <c r="CP113" s="219"/>
      <c r="CQ113" s="219"/>
      <c r="CR113" s="219"/>
      <c r="CS113" s="219"/>
      <c r="CT113" s="219"/>
      <c r="CU113" s="219"/>
      <c r="CV113" s="219"/>
      <c r="CW113" s="219"/>
      <c r="CX113" s="219"/>
      <c r="CY113" s="219"/>
      <c r="CZ113" s="219"/>
      <c r="DA113" s="219"/>
      <c r="DB113" s="219"/>
      <c r="DC113" s="219"/>
      <c r="DD113" s="219"/>
      <c r="DE113" s="219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/>
      <c r="DP113" s="219"/>
      <c r="DQ113" s="219"/>
      <c r="DR113" s="219"/>
      <c r="DS113" s="219"/>
      <c r="DT113" s="219"/>
      <c r="DU113" s="219"/>
      <c r="DV113" s="219"/>
      <c r="DW113" s="219"/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  <c r="EI113" s="219"/>
      <c r="EJ113" s="219"/>
      <c r="EK113" s="219"/>
      <c r="EL113" s="219"/>
      <c r="EM113" s="219"/>
      <c r="EN113" s="220"/>
      <c r="EO113" s="220"/>
      <c r="EP113" s="220"/>
      <c r="EQ113" s="220"/>
      <c r="ER113" s="220"/>
      <c r="ES113" s="220"/>
      <c r="ET113" s="220"/>
      <c r="EU113" s="220"/>
      <c r="EV113" s="220"/>
      <c r="EW113" s="220"/>
      <c r="EX113" s="220"/>
      <c r="EY113" s="220"/>
      <c r="EZ113" s="220"/>
      <c r="FA113" s="220"/>
      <c r="FB113" s="220"/>
      <c r="FC113" s="220"/>
      <c r="FD113" s="220"/>
      <c r="FE113" s="220"/>
      <c r="FF113" s="220"/>
      <c r="FG113" s="220"/>
      <c r="FH113" s="220"/>
      <c r="FI113" s="220"/>
      <c r="FJ113" s="220"/>
      <c r="FK113" s="220"/>
      <c r="FL113" s="220"/>
      <c r="FM113" s="220"/>
      <c r="FN113" s="220"/>
      <c r="FO113" s="220"/>
      <c r="FP113" s="220"/>
      <c r="FQ113" s="220"/>
      <c r="FR113" s="220"/>
      <c r="FS113" s="220"/>
      <c r="FT113" s="220"/>
      <c r="FU113" s="220"/>
      <c r="FV113" s="220"/>
      <c r="FW113" s="220"/>
      <c r="FX113" s="220"/>
      <c r="FY113" s="220"/>
      <c r="FZ113" s="220"/>
      <c r="GA113" s="220"/>
      <c r="GB113" s="220"/>
      <c r="GC113" s="220"/>
      <c r="GD113" s="220"/>
      <c r="GE113" s="220"/>
      <c r="GF113" s="220"/>
      <c r="GG113" s="220"/>
      <c r="GH113" s="220"/>
      <c r="GI113" s="220"/>
      <c r="GJ113" s="220"/>
      <c r="GK113" s="220"/>
      <c r="GL113" s="220"/>
      <c r="GM113" s="220"/>
      <c r="GN113" s="220"/>
      <c r="GO113" s="220"/>
      <c r="GP113" s="220"/>
      <c r="GQ113" s="220"/>
      <c r="GR113" s="220"/>
      <c r="GS113" s="220"/>
      <c r="GT113" s="220"/>
      <c r="GU113" s="220"/>
      <c r="GV113" s="220"/>
      <c r="GW113" s="220"/>
      <c r="GX113" s="220"/>
      <c r="GY113" s="220"/>
      <c r="GZ113" s="220"/>
      <c r="HA113" s="220"/>
      <c r="HB113" s="220"/>
      <c r="HC113" s="220"/>
      <c r="HD113" s="220"/>
      <c r="HE113" s="220"/>
      <c r="HF113" s="220"/>
      <c r="HG113" s="220"/>
      <c r="HH113" s="220"/>
      <c r="HI113" s="220"/>
      <c r="HJ113" s="220"/>
      <c r="HK113" s="220"/>
      <c r="HL113" s="220"/>
      <c r="HM113" s="220"/>
      <c r="HN113" s="220"/>
      <c r="HO113" s="220"/>
      <c r="HP113" s="220"/>
      <c r="HQ113" s="220"/>
      <c r="HR113" s="220"/>
      <c r="HS113" s="220"/>
      <c r="HT113" s="220"/>
      <c r="HU113" s="220"/>
      <c r="HV113" s="220"/>
      <c r="HW113" s="220"/>
      <c r="HX113" s="220"/>
      <c r="HY113" s="220"/>
      <c r="HZ113" s="220"/>
      <c r="IA113" s="220"/>
      <c r="IB113" s="220"/>
      <c r="IC113" s="220"/>
      <c r="ID113" s="220"/>
      <c r="IE113" s="220"/>
      <c r="IF113" s="220"/>
      <c r="IG113" s="220"/>
      <c r="IH113" s="220"/>
      <c r="II113" s="220"/>
      <c r="IJ113" s="220"/>
      <c r="IK113" s="220"/>
      <c r="IL113" s="220"/>
      <c r="IM113" s="220"/>
      <c r="IN113" s="220"/>
      <c r="IO113" s="220"/>
      <c r="IP113" s="220"/>
      <c r="IQ113" s="220"/>
      <c r="IR113" s="220"/>
      <c r="IS113" s="220"/>
      <c r="IT113" s="220"/>
      <c r="IU113" s="220"/>
      <c r="IV113" s="220"/>
    </row>
    <row r="114" spans="1:256" x14ac:dyDescent="0.2">
      <c r="A114" s="201" t="s">
        <v>169</v>
      </c>
      <c r="B114" s="193"/>
      <c r="C114" s="243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32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32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32"/>
      <c r="AP114" s="243"/>
      <c r="AQ114" s="243"/>
      <c r="AR114" s="243"/>
      <c r="AS114" s="243"/>
      <c r="AT114" s="243"/>
      <c r="AU114" s="243"/>
      <c r="AV114" s="243"/>
      <c r="AW114" s="243"/>
      <c r="AX114" s="243"/>
      <c r="AY114" s="243"/>
      <c r="AZ114" s="243"/>
      <c r="BA114" s="243"/>
      <c r="BC114" s="243"/>
      <c r="BD114" s="243"/>
      <c r="BE114" s="243"/>
      <c r="BF114" s="243"/>
      <c r="BG114" s="243"/>
      <c r="BH114" s="243"/>
      <c r="BI114" s="243"/>
      <c r="BJ114" s="243"/>
      <c r="BK114" s="243"/>
      <c r="BL114" s="243"/>
      <c r="BM114" s="243"/>
      <c r="BN114" s="243"/>
      <c r="BO114" s="232"/>
      <c r="IT114" s="193"/>
      <c r="IU114" s="193"/>
    </row>
    <row r="115" spans="1:256" x14ac:dyDescent="0.2">
      <c r="A115" s="201"/>
      <c r="B115" s="19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32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32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32"/>
      <c r="AP115" s="243"/>
      <c r="AQ115" s="243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C115" s="243"/>
      <c r="BD115" s="243"/>
      <c r="BE115" s="243"/>
      <c r="BF115" s="243"/>
      <c r="BG115" s="243"/>
      <c r="BH115" s="243"/>
      <c r="BI115" s="243"/>
      <c r="BJ115" s="243"/>
      <c r="BK115" s="243"/>
      <c r="BL115" s="243"/>
      <c r="BM115" s="243"/>
      <c r="BN115" s="243"/>
      <c r="BO115" s="232"/>
      <c r="IT115" s="193"/>
      <c r="IU115" s="193"/>
    </row>
    <row r="116" spans="1:256" s="193" customFormat="1" x14ac:dyDescent="0.2">
      <c r="A116" s="201" t="s">
        <v>128</v>
      </c>
      <c r="O116" s="107"/>
      <c r="AB116" s="107"/>
      <c r="AO116" s="107"/>
      <c r="BB116" s="107"/>
      <c r="BO116" s="107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  <c r="DU116" s="195"/>
      <c r="DV116" s="195"/>
      <c r="DW116" s="195"/>
      <c r="DX116" s="195"/>
      <c r="DY116" s="195"/>
      <c r="DZ116" s="195"/>
      <c r="EA116" s="195"/>
      <c r="EB116" s="195"/>
      <c r="EC116" s="195"/>
      <c r="ED116" s="195"/>
      <c r="EE116" s="195"/>
      <c r="EF116" s="195"/>
      <c r="EG116" s="195"/>
      <c r="EH116" s="195"/>
      <c r="EI116" s="195"/>
      <c r="EJ116" s="195"/>
      <c r="EK116" s="195"/>
      <c r="EL116" s="195"/>
      <c r="EM116" s="195"/>
      <c r="EN116" s="195"/>
      <c r="EO116" s="195"/>
      <c r="EP116" s="195"/>
      <c r="EQ116" s="195"/>
      <c r="ER116" s="195"/>
      <c r="ES116" s="195"/>
      <c r="ET116" s="195"/>
      <c r="EU116" s="195"/>
      <c r="EV116" s="195"/>
      <c r="EW116" s="195"/>
      <c r="EX116" s="195"/>
      <c r="EY116" s="195"/>
      <c r="EZ116" s="195"/>
      <c r="FA116" s="195"/>
      <c r="FB116" s="195"/>
      <c r="FC116" s="195"/>
      <c r="FD116" s="195"/>
      <c r="FE116" s="195"/>
      <c r="FF116" s="195"/>
      <c r="FG116" s="195"/>
      <c r="FH116" s="195"/>
      <c r="FI116" s="195"/>
      <c r="FJ116" s="195"/>
      <c r="FK116" s="195"/>
      <c r="FL116" s="195"/>
      <c r="FM116" s="195"/>
      <c r="FN116" s="195"/>
      <c r="FO116" s="195"/>
      <c r="FP116" s="195"/>
      <c r="FQ116" s="195"/>
      <c r="FR116" s="195"/>
      <c r="FS116" s="195"/>
      <c r="FT116" s="195"/>
      <c r="FU116" s="195"/>
      <c r="FV116" s="195"/>
      <c r="FW116" s="195"/>
      <c r="FX116" s="195"/>
      <c r="FY116" s="195"/>
      <c r="FZ116" s="195"/>
      <c r="GA116" s="195"/>
      <c r="GB116" s="195"/>
      <c r="GC116" s="195"/>
      <c r="GD116" s="195"/>
      <c r="GE116" s="195"/>
      <c r="GF116" s="195"/>
      <c r="GG116" s="195"/>
      <c r="GH116" s="195"/>
      <c r="GI116" s="195"/>
      <c r="GJ116" s="195"/>
      <c r="GK116" s="195"/>
      <c r="GL116" s="195"/>
      <c r="GM116" s="195"/>
      <c r="GN116" s="195"/>
      <c r="GO116" s="195"/>
      <c r="GP116" s="195"/>
      <c r="GQ116" s="195"/>
      <c r="GR116" s="195"/>
      <c r="GS116" s="195"/>
      <c r="GT116" s="195"/>
      <c r="GU116" s="195"/>
    </row>
    <row r="117" spans="1:256" s="193" customFormat="1" x14ac:dyDescent="0.2">
      <c r="A117" s="201">
        <v>1</v>
      </c>
      <c r="B117" s="193" t="s">
        <v>178</v>
      </c>
      <c r="C117" s="256">
        <v>1</v>
      </c>
      <c r="D117" s="256">
        <v>1</v>
      </c>
      <c r="E117" s="256">
        <v>1</v>
      </c>
      <c r="F117" s="256">
        <v>1</v>
      </c>
      <c r="G117" s="256">
        <v>1</v>
      </c>
      <c r="H117" s="256">
        <v>1</v>
      </c>
      <c r="I117" s="256">
        <v>1</v>
      </c>
      <c r="J117" s="256">
        <v>1</v>
      </c>
      <c r="K117" s="256">
        <v>1</v>
      </c>
      <c r="L117" s="256">
        <v>1</v>
      </c>
      <c r="M117" s="256">
        <v>1</v>
      </c>
      <c r="N117" s="256">
        <v>1</v>
      </c>
      <c r="O117" s="257">
        <v>1</v>
      </c>
      <c r="P117" s="256">
        <v>1</v>
      </c>
      <c r="Q117" s="256">
        <v>1</v>
      </c>
      <c r="R117" s="256">
        <v>1</v>
      </c>
      <c r="S117" s="256">
        <v>1</v>
      </c>
      <c r="T117" s="256">
        <v>1</v>
      </c>
      <c r="U117" s="256">
        <v>1</v>
      </c>
      <c r="V117" s="256">
        <v>1</v>
      </c>
      <c r="W117" s="256">
        <v>1</v>
      </c>
      <c r="X117" s="256">
        <v>1</v>
      </c>
      <c r="Y117" s="256">
        <v>1</v>
      </c>
      <c r="Z117" s="256">
        <v>1</v>
      </c>
      <c r="AA117" s="256">
        <v>1</v>
      </c>
      <c r="AB117" s="257">
        <v>1</v>
      </c>
      <c r="AC117" s="256">
        <v>1</v>
      </c>
      <c r="AD117" s="256">
        <v>1</v>
      </c>
      <c r="AE117" s="256">
        <v>1</v>
      </c>
      <c r="AF117" s="256">
        <v>1</v>
      </c>
      <c r="AG117" s="256">
        <v>1</v>
      </c>
      <c r="AH117" s="256">
        <v>1</v>
      </c>
      <c r="AI117" s="256">
        <v>1</v>
      </c>
      <c r="AJ117" s="256">
        <v>1</v>
      </c>
      <c r="AK117" s="256">
        <v>1</v>
      </c>
      <c r="AL117" s="256">
        <v>1</v>
      </c>
      <c r="AM117" s="256">
        <v>1</v>
      </c>
      <c r="AN117" s="256">
        <v>1</v>
      </c>
      <c r="AO117" s="257">
        <v>1</v>
      </c>
      <c r="AP117" s="256">
        <v>1</v>
      </c>
      <c r="AQ117" s="256">
        <v>1</v>
      </c>
      <c r="AR117" s="256">
        <v>1</v>
      </c>
      <c r="AS117" s="256">
        <v>1</v>
      </c>
      <c r="AT117" s="256">
        <v>1</v>
      </c>
      <c r="AU117" s="256">
        <v>1</v>
      </c>
      <c r="AV117" s="256">
        <v>1</v>
      </c>
      <c r="AW117" s="256">
        <v>1</v>
      </c>
      <c r="AX117" s="256">
        <v>1</v>
      </c>
      <c r="AY117" s="256">
        <v>1</v>
      </c>
      <c r="AZ117" s="256">
        <v>1</v>
      </c>
      <c r="BA117" s="256">
        <v>1</v>
      </c>
      <c r="BB117" s="257">
        <v>1</v>
      </c>
      <c r="BC117" s="256">
        <v>1</v>
      </c>
      <c r="BD117" s="256">
        <v>1</v>
      </c>
      <c r="BE117" s="256">
        <v>1</v>
      </c>
      <c r="BF117" s="256">
        <v>1</v>
      </c>
      <c r="BG117" s="256">
        <v>1</v>
      </c>
      <c r="BH117" s="256">
        <v>1</v>
      </c>
      <c r="BI117" s="256">
        <v>1</v>
      </c>
      <c r="BJ117" s="256">
        <v>1</v>
      </c>
      <c r="BK117" s="256">
        <v>1</v>
      </c>
      <c r="BL117" s="256">
        <v>1</v>
      </c>
      <c r="BM117" s="256">
        <v>1</v>
      </c>
      <c r="BN117" s="256">
        <v>1</v>
      </c>
      <c r="BO117" s="257">
        <v>1</v>
      </c>
      <c r="BP117" s="256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  <c r="DU117" s="195"/>
      <c r="DV117" s="195"/>
      <c r="DW117" s="195"/>
      <c r="DX117" s="195"/>
      <c r="DY117" s="195"/>
      <c r="DZ117" s="195"/>
      <c r="EA117" s="195"/>
      <c r="EB117" s="195"/>
      <c r="EC117" s="195"/>
      <c r="ED117" s="195"/>
      <c r="EE117" s="195"/>
      <c r="EF117" s="195"/>
      <c r="EG117" s="195"/>
      <c r="EH117" s="195"/>
      <c r="EI117" s="195"/>
      <c r="EJ117" s="195"/>
      <c r="EK117" s="195"/>
      <c r="EL117" s="195"/>
      <c r="EM117" s="195"/>
      <c r="EN117" s="195"/>
      <c r="EO117" s="195"/>
      <c r="EP117" s="195"/>
      <c r="EQ117" s="195"/>
      <c r="ER117" s="195"/>
      <c r="ES117" s="195"/>
      <c r="ET117" s="195"/>
      <c r="EU117" s="195"/>
      <c r="EV117" s="195"/>
      <c r="EW117" s="195"/>
      <c r="EX117" s="195"/>
      <c r="EY117" s="195"/>
      <c r="EZ117" s="195"/>
      <c r="FA117" s="195"/>
      <c r="FB117" s="195"/>
      <c r="FC117" s="195"/>
      <c r="FD117" s="195"/>
      <c r="FE117" s="195"/>
      <c r="FF117" s="195"/>
      <c r="FG117" s="195"/>
      <c r="FH117" s="195"/>
      <c r="FI117" s="195"/>
      <c r="FJ117" s="195"/>
      <c r="FK117" s="195"/>
      <c r="FL117" s="195"/>
      <c r="FM117" s="195"/>
      <c r="FN117" s="195"/>
      <c r="FO117" s="195"/>
      <c r="FP117" s="195"/>
      <c r="FQ117" s="195"/>
      <c r="FR117" s="195"/>
      <c r="FS117" s="195"/>
      <c r="FT117" s="195"/>
      <c r="FU117" s="195"/>
      <c r="FV117" s="195"/>
      <c r="FW117" s="195"/>
      <c r="FX117" s="195"/>
      <c r="FY117" s="195"/>
      <c r="FZ117" s="195"/>
      <c r="GA117" s="195"/>
      <c r="GB117" s="195"/>
      <c r="GC117" s="195"/>
      <c r="GD117" s="195"/>
      <c r="GE117" s="195"/>
      <c r="GF117" s="195"/>
      <c r="GG117" s="195"/>
      <c r="GH117" s="195"/>
      <c r="GI117" s="195"/>
      <c r="GJ117" s="195"/>
      <c r="GK117" s="195"/>
      <c r="GL117" s="195"/>
      <c r="GM117" s="195"/>
      <c r="GN117" s="195"/>
      <c r="GO117" s="195"/>
      <c r="GP117" s="195"/>
      <c r="GQ117" s="195"/>
      <c r="GR117" s="195"/>
      <c r="GS117" s="195"/>
      <c r="GT117" s="195"/>
      <c r="GU117" s="195"/>
    </row>
    <row r="118" spans="1:256" s="262" customFormat="1" x14ac:dyDescent="0.2">
      <c r="A118" s="201">
        <v>2</v>
      </c>
      <c r="B118" s="193" t="s">
        <v>260</v>
      </c>
      <c r="C118" s="258">
        <v>0</v>
      </c>
      <c r="D118" s="258">
        <v>0</v>
      </c>
      <c r="E118" s="258">
        <v>0</v>
      </c>
      <c r="F118" s="258">
        <v>0</v>
      </c>
      <c r="G118" s="258">
        <v>0</v>
      </c>
      <c r="H118" s="258">
        <v>0</v>
      </c>
      <c r="I118" s="258">
        <v>0</v>
      </c>
      <c r="J118" s="258">
        <v>0</v>
      </c>
      <c r="K118" s="258">
        <v>0</v>
      </c>
      <c r="L118" s="258">
        <v>0</v>
      </c>
      <c r="M118" s="258">
        <v>0</v>
      </c>
      <c r="N118" s="258">
        <v>0</v>
      </c>
      <c r="O118" s="259">
        <v>0</v>
      </c>
      <c r="P118" s="258">
        <v>0</v>
      </c>
      <c r="Q118" s="258">
        <v>0</v>
      </c>
      <c r="R118" s="258">
        <v>0</v>
      </c>
      <c r="S118" s="258">
        <v>0</v>
      </c>
      <c r="T118" s="258">
        <v>0</v>
      </c>
      <c r="U118" s="258">
        <v>0</v>
      </c>
      <c r="V118" s="258">
        <v>1</v>
      </c>
      <c r="W118" s="258">
        <v>1</v>
      </c>
      <c r="X118" s="258">
        <v>1</v>
      </c>
      <c r="Y118" s="258">
        <v>1</v>
      </c>
      <c r="Z118" s="258">
        <v>1</v>
      </c>
      <c r="AA118" s="258">
        <v>1</v>
      </c>
      <c r="AB118" s="259">
        <v>1</v>
      </c>
      <c r="AC118" s="258">
        <v>1</v>
      </c>
      <c r="AD118" s="258">
        <v>1</v>
      </c>
      <c r="AE118" s="258">
        <v>1</v>
      </c>
      <c r="AF118" s="258">
        <v>1</v>
      </c>
      <c r="AG118" s="258">
        <v>1</v>
      </c>
      <c r="AH118" s="258">
        <v>1</v>
      </c>
      <c r="AI118" s="258">
        <v>1</v>
      </c>
      <c r="AJ118" s="258">
        <v>1</v>
      </c>
      <c r="AK118" s="258">
        <v>1</v>
      </c>
      <c r="AL118" s="258">
        <v>1</v>
      </c>
      <c r="AM118" s="258">
        <v>1</v>
      </c>
      <c r="AN118" s="258">
        <v>1</v>
      </c>
      <c r="AO118" s="259">
        <v>1</v>
      </c>
      <c r="AP118" s="258">
        <v>1</v>
      </c>
      <c r="AQ118" s="258">
        <v>1</v>
      </c>
      <c r="AR118" s="258">
        <v>1</v>
      </c>
      <c r="AS118" s="258">
        <v>1</v>
      </c>
      <c r="AT118" s="258">
        <v>1</v>
      </c>
      <c r="AU118" s="258">
        <v>1</v>
      </c>
      <c r="AV118" s="258">
        <v>1</v>
      </c>
      <c r="AW118" s="258">
        <v>1</v>
      </c>
      <c r="AX118" s="258">
        <v>1</v>
      </c>
      <c r="AY118" s="258">
        <v>1</v>
      </c>
      <c r="AZ118" s="258">
        <v>1</v>
      </c>
      <c r="BA118" s="258">
        <v>1</v>
      </c>
      <c r="BB118" s="259">
        <v>1</v>
      </c>
      <c r="BC118" s="258">
        <v>1</v>
      </c>
      <c r="BD118" s="258">
        <v>1</v>
      </c>
      <c r="BE118" s="258">
        <v>1</v>
      </c>
      <c r="BF118" s="258">
        <v>1</v>
      </c>
      <c r="BG118" s="258">
        <v>1</v>
      </c>
      <c r="BH118" s="258">
        <v>1</v>
      </c>
      <c r="BI118" s="258">
        <v>1</v>
      </c>
      <c r="BJ118" s="258">
        <v>1</v>
      </c>
      <c r="BK118" s="258">
        <v>1</v>
      </c>
      <c r="BL118" s="258">
        <v>1</v>
      </c>
      <c r="BM118" s="258">
        <v>1</v>
      </c>
      <c r="BN118" s="258">
        <v>1</v>
      </c>
      <c r="BO118" s="260">
        <v>1</v>
      </c>
      <c r="BP118" s="261"/>
      <c r="BQ118" s="261"/>
      <c r="BR118" s="261"/>
      <c r="BS118" s="261"/>
      <c r="BT118" s="261"/>
      <c r="BU118" s="261"/>
      <c r="BV118" s="261"/>
      <c r="BW118" s="261"/>
      <c r="BX118" s="261"/>
      <c r="BY118" s="261"/>
      <c r="BZ118" s="261"/>
      <c r="CA118" s="261"/>
      <c r="CB118" s="261"/>
      <c r="CC118" s="261"/>
      <c r="CD118" s="261"/>
      <c r="CE118" s="261"/>
      <c r="CF118" s="261"/>
      <c r="CG118" s="261"/>
      <c r="CH118" s="261"/>
      <c r="CI118" s="261"/>
      <c r="CJ118" s="261"/>
      <c r="CK118" s="261"/>
      <c r="CL118" s="261"/>
      <c r="CM118" s="261"/>
      <c r="CN118" s="261"/>
      <c r="CO118" s="261"/>
      <c r="CP118" s="261"/>
      <c r="CQ118" s="261"/>
      <c r="CR118" s="261"/>
      <c r="CS118" s="261"/>
      <c r="CT118" s="261"/>
      <c r="CU118" s="261"/>
      <c r="CV118" s="261"/>
      <c r="CW118" s="261"/>
      <c r="CX118" s="261"/>
      <c r="CY118" s="261"/>
      <c r="CZ118" s="261"/>
      <c r="DA118" s="261"/>
      <c r="DB118" s="261"/>
      <c r="DC118" s="261"/>
      <c r="DD118" s="261"/>
      <c r="DE118" s="261"/>
      <c r="DF118" s="261"/>
      <c r="DG118" s="261"/>
      <c r="DH118" s="261"/>
      <c r="DI118" s="261"/>
      <c r="DJ118" s="261"/>
      <c r="DK118" s="261"/>
      <c r="DL118" s="261"/>
      <c r="DM118" s="261"/>
      <c r="DN118" s="261"/>
      <c r="DO118" s="261"/>
      <c r="DP118" s="261"/>
      <c r="DQ118" s="261"/>
      <c r="DR118" s="261"/>
      <c r="DS118" s="261"/>
      <c r="DT118" s="261"/>
      <c r="DU118" s="261"/>
      <c r="DV118" s="261"/>
      <c r="DW118" s="261"/>
      <c r="DX118" s="261"/>
      <c r="DY118" s="261"/>
      <c r="DZ118" s="261"/>
      <c r="EA118" s="261"/>
      <c r="EB118" s="261"/>
      <c r="EC118" s="261"/>
      <c r="ED118" s="261"/>
      <c r="EE118" s="261"/>
      <c r="EF118" s="261"/>
      <c r="EG118" s="261"/>
      <c r="EH118" s="261"/>
      <c r="EI118" s="261"/>
      <c r="EJ118" s="261"/>
      <c r="EK118" s="261"/>
      <c r="EL118" s="261"/>
      <c r="EM118" s="261"/>
      <c r="EN118" s="261"/>
      <c r="EO118" s="261"/>
      <c r="EP118" s="261"/>
      <c r="EQ118" s="261"/>
      <c r="ER118" s="261"/>
      <c r="ES118" s="261"/>
      <c r="ET118" s="261"/>
      <c r="EU118" s="261"/>
      <c r="EV118" s="261"/>
      <c r="EW118" s="261"/>
      <c r="EX118" s="261"/>
      <c r="EY118" s="261"/>
      <c r="EZ118" s="261"/>
      <c r="FA118" s="261"/>
      <c r="FB118" s="261"/>
      <c r="FC118" s="261"/>
      <c r="FD118" s="261"/>
      <c r="FE118" s="261"/>
      <c r="FF118" s="261"/>
      <c r="FG118" s="261"/>
      <c r="FH118" s="261"/>
      <c r="FI118" s="261"/>
      <c r="FJ118" s="261"/>
      <c r="FK118" s="261"/>
      <c r="FL118" s="261"/>
      <c r="FM118" s="261"/>
      <c r="FN118" s="261"/>
      <c r="FO118" s="261"/>
      <c r="FP118" s="261"/>
      <c r="FQ118" s="261"/>
      <c r="FR118" s="261"/>
      <c r="FS118" s="261"/>
      <c r="FT118" s="261"/>
      <c r="FU118" s="261"/>
      <c r="FV118" s="261"/>
      <c r="FW118" s="261"/>
      <c r="FX118" s="261"/>
      <c r="FY118" s="261"/>
      <c r="FZ118" s="261"/>
      <c r="GA118" s="261"/>
      <c r="GB118" s="261"/>
      <c r="GC118" s="261"/>
      <c r="GD118" s="261"/>
      <c r="GE118" s="261"/>
      <c r="GF118" s="261"/>
      <c r="GG118" s="261"/>
      <c r="GH118" s="261"/>
      <c r="GI118" s="261"/>
      <c r="GJ118" s="261"/>
      <c r="GK118" s="261"/>
      <c r="GL118" s="261"/>
      <c r="GM118" s="261"/>
      <c r="GN118" s="261"/>
      <c r="GO118" s="261"/>
      <c r="GP118" s="261"/>
      <c r="GQ118" s="261"/>
      <c r="GR118" s="261"/>
      <c r="GS118" s="261"/>
      <c r="GT118" s="261"/>
      <c r="GU118" s="261"/>
    </row>
    <row r="119" spans="1:256" s="262" customFormat="1" x14ac:dyDescent="0.2">
      <c r="A119" s="201">
        <v>3</v>
      </c>
      <c r="B119" s="193" t="s">
        <v>210</v>
      </c>
      <c r="C119" s="258">
        <v>0</v>
      </c>
      <c r="D119" s="258">
        <v>0</v>
      </c>
      <c r="E119" s="258">
        <v>0</v>
      </c>
      <c r="F119" s="258">
        <v>0</v>
      </c>
      <c r="G119" s="258">
        <v>0</v>
      </c>
      <c r="H119" s="258">
        <v>0</v>
      </c>
      <c r="I119" s="258">
        <v>0</v>
      </c>
      <c r="J119" s="258">
        <v>0</v>
      </c>
      <c r="K119" s="258">
        <v>0</v>
      </c>
      <c r="L119" s="258">
        <v>0</v>
      </c>
      <c r="M119" s="258">
        <v>0</v>
      </c>
      <c r="N119" s="258">
        <v>0</v>
      </c>
      <c r="O119" s="259">
        <v>0</v>
      </c>
      <c r="P119" s="258">
        <v>0</v>
      </c>
      <c r="Q119" s="258">
        <v>0</v>
      </c>
      <c r="R119" s="258">
        <v>0</v>
      </c>
      <c r="S119" s="258">
        <v>0</v>
      </c>
      <c r="T119" s="258">
        <v>0</v>
      </c>
      <c r="U119" s="258">
        <v>0</v>
      </c>
      <c r="V119" s="258">
        <v>1</v>
      </c>
      <c r="W119" s="258">
        <v>1</v>
      </c>
      <c r="X119" s="258">
        <v>1</v>
      </c>
      <c r="Y119" s="258">
        <v>1</v>
      </c>
      <c r="Z119" s="258">
        <v>1</v>
      </c>
      <c r="AA119" s="258">
        <v>1</v>
      </c>
      <c r="AB119" s="259">
        <v>1</v>
      </c>
      <c r="AC119" s="258">
        <v>1</v>
      </c>
      <c r="AD119" s="258">
        <v>1</v>
      </c>
      <c r="AE119" s="258">
        <v>1</v>
      </c>
      <c r="AF119" s="258">
        <v>1</v>
      </c>
      <c r="AG119" s="258">
        <v>1</v>
      </c>
      <c r="AH119" s="258">
        <v>1</v>
      </c>
      <c r="AI119" s="258">
        <v>1</v>
      </c>
      <c r="AJ119" s="258">
        <v>1</v>
      </c>
      <c r="AK119" s="258">
        <v>1</v>
      </c>
      <c r="AL119" s="258">
        <v>1</v>
      </c>
      <c r="AM119" s="258">
        <v>1</v>
      </c>
      <c r="AN119" s="258">
        <v>1</v>
      </c>
      <c r="AO119" s="259">
        <v>1</v>
      </c>
      <c r="AP119" s="258">
        <v>1</v>
      </c>
      <c r="AQ119" s="258">
        <v>1</v>
      </c>
      <c r="AR119" s="258">
        <v>1</v>
      </c>
      <c r="AS119" s="258">
        <v>1</v>
      </c>
      <c r="AT119" s="258">
        <v>1</v>
      </c>
      <c r="AU119" s="258">
        <v>1</v>
      </c>
      <c r="AV119" s="258">
        <v>1</v>
      </c>
      <c r="AW119" s="258">
        <v>1</v>
      </c>
      <c r="AX119" s="258">
        <v>1</v>
      </c>
      <c r="AY119" s="258">
        <v>1</v>
      </c>
      <c r="AZ119" s="258">
        <v>1</v>
      </c>
      <c r="BA119" s="258">
        <v>1</v>
      </c>
      <c r="BB119" s="259">
        <v>1</v>
      </c>
      <c r="BC119" s="258">
        <v>1</v>
      </c>
      <c r="BD119" s="258">
        <v>1</v>
      </c>
      <c r="BE119" s="258">
        <v>1</v>
      </c>
      <c r="BF119" s="258">
        <v>1</v>
      </c>
      <c r="BG119" s="258">
        <v>1</v>
      </c>
      <c r="BH119" s="258">
        <v>1</v>
      </c>
      <c r="BI119" s="258">
        <v>1</v>
      </c>
      <c r="BJ119" s="258">
        <v>1</v>
      </c>
      <c r="BK119" s="258">
        <v>1</v>
      </c>
      <c r="BL119" s="258">
        <v>1</v>
      </c>
      <c r="BM119" s="258">
        <v>1</v>
      </c>
      <c r="BN119" s="258">
        <v>1</v>
      </c>
      <c r="BO119" s="260">
        <v>1</v>
      </c>
      <c r="BP119" s="261"/>
      <c r="BQ119" s="261"/>
      <c r="BR119" s="261"/>
      <c r="BS119" s="261"/>
      <c r="BT119" s="261"/>
      <c r="BU119" s="261"/>
      <c r="BV119" s="261"/>
      <c r="BW119" s="261"/>
      <c r="BX119" s="261"/>
      <c r="BY119" s="261"/>
      <c r="BZ119" s="261"/>
      <c r="CA119" s="261"/>
      <c r="CB119" s="261"/>
      <c r="CC119" s="261"/>
      <c r="CD119" s="261"/>
      <c r="CE119" s="261"/>
      <c r="CF119" s="261"/>
      <c r="CG119" s="261"/>
      <c r="CH119" s="261"/>
      <c r="CI119" s="261"/>
      <c r="CJ119" s="261"/>
      <c r="CK119" s="261"/>
      <c r="CL119" s="261"/>
      <c r="CM119" s="261"/>
      <c r="CN119" s="261"/>
      <c r="CO119" s="261"/>
      <c r="CP119" s="261"/>
      <c r="CQ119" s="261"/>
      <c r="CR119" s="261"/>
      <c r="CS119" s="261"/>
      <c r="CT119" s="261"/>
      <c r="CU119" s="261"/>
      <c r="CV119" s="261"/>
      <c r="CW119" s="261"/>
      <c r="CX119" s="261"/>
      <c r="CY119" s="261"/>
      <c r="CZ119" s="261"/>
      <c r="DA119" s="261"/>
      <c r="DB119" s="261"/>
      <c r="DC119" s="261"/>
      <c r="DD119" s="261"/>
      <c r="DE119" s="261"/>
      <c r="DF119" s="261"/>
      <c r="DG119" s="261"/>
      <c r="DH119" s="261"/>
      <c r="DI119" s="261"/>
      <c r="DJ119" s="261"/>
      <c r="DK119" s="261"/>
      <c r="DL119" s="261"/>
      <c r="DM119" s="261"/>
      <c r="DN119" s="261"/>
      <c r="DO119" s="261"/>
      <c r="DP119" s="261"/>
      <c r="DQ119" s="261"/>
      <c r="DR119" s="261"/>
      <c r="DS119" s="261"/>
      <c r="DT119" s="261"/>
      <c r="DU119" s="261"/>
      <c r="DV119" s="261"/>
      <c r="DW119" s="261"/>
      <c r="DX119" s="261"/>
      <c r="DY119" s="261"/>
      <c r="DZ119" s="261"/>
      <c r="EA119" s="261"/>
      <c r="EB119" s="261"/>
      <c r="EC119" s="261"/>
      <c r="ED119" s="261"/>
      <c r="EE119" s="261"/>
      <c r="EF119" s="261"/>
      <c r="EG119" s="261"/>
      <c r="EH119" s="261"/>
      <c r="EI119" s="261"/>
      <c r="EJ119" s="261"/>
      <c r="EK119" s="261"/>
      <c r="EL119" s="261"/>
      <c r="EM119" s="261"/>
      <c r="EN119" s="261"/>
      <c r="EO119" s="261"/>
      <c r="EP119" s="261"/>
      <c r="EQ119" s="261"/>
      <c r="ER119" s="261"/>
      <c r="ES119" s="261"/>
      <c r="ET119" s="261"/>
      <c r="EU119" s="261"/>
      <c r="EV119" s="261"/>
      <c r="EW119" s="261"/>
      <c r="EX119" s="261"/>
      <c r="EY119" s="261"/>
      <c r="EZ119" s="261"/>
      <c r="FA119" s="261"/>
      <c r="FB119" s="261"/>
      <c r="FC119" s="261"/>
      <c r="FD119" s="261"/>
      <c r="FE119" s="261"/>
      <c r="FF119" s="261"/>
      <c r="FG119" s="261"/>
      <c r="FH119" s="261"/>
      <c r="FI119" s="261"/>
      <c r="FJ119" s="261"/>
      <c r="FK119" s="261"/>
      <c r="FL119" s="261"/>
      <c r="FM119" s="261"/>
      <c r="FN119" s="261"/>
      <c r="FO119" s="261"/>
      <c r="FP119" s="261"/>
      <c r="FQ119" s="261"/>
      <c r="FR119" s="261"/>
      <c r="FS119" s="261"/>
      <c r="FT119" s="261"/>
      <c r="FU119" s="261"/>
      <c r="FV119" s="261"/>
      <c r="FW119" s="261"/>
      <c r="FX119" s="261"/>
      <c r="FY119" s="261"/>
      <c r="FZ119" s="261"/>
      <c r="GA119" s="261"/>
      <c r="GB119" s="261"/>
      <c r="GC119" s="261"/>
      <c r="GD119" s="261"/>
      <c r="GE119" s="261"/>
      <c r="GF119" s="261"/>
      <c r="GG119" s="261"/>
      <c r="GH119" s="261"/>
      <c r="GI119" s="261"/>
      <c r="GJ119" s="261"/>
      <c r="GK119" s="261"/>
      <c r="GL119" s="261"/>
      <c r="GM119" s="261"/>
      <c r="GN119" s="261"/>
      <c r="GO119" s="261"/>
      <c r="GP119" s="261"/>
      <c r="GQ119" s="261"/>
      <c r="GR119" s="261"/>
      <c r="GS119" s="261"/>
      <c r="GT119" s="261"/>
      <c r="GU119" s="261"/>
    </row>
    <row r="120" spans="1:256" s="193" customFormat="1" x14ac:dyDescent="0.2">
      <c r="A120" s="201"/>
      <c r="B120" s="246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57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57"/>
      <c r="AC120" s="263"/>
      <c r="AD120" s="263"/>
      <c r="AE120" s="263"/>
      <c r="AF120" s="263"/>
      <c r="AG120" s="263"/>
      <c r="AH120" s="263"/>
      <c r="AI120" s="263"/>
      <c r="AJ120" s="263"/>
      <c r="AK120" s="263"/>
      <c r="AL120" s="263"/>
      <c r="AM120" s="263"/>
      <c r="AN120" s="263"/>
      <c r="AO120" s="257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57"/>
      <c r="BC120" s="263"/>
      <c r="BD120" s="263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23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195"/>
      <c r="CM120" s="195"/>
      <c r="CN120" s="195"/>
      <c r="CO120" s="195"/>
      <c r="CP120" s="195"/>
      <c r="CQ120" s="195"/>
      <c r="CR120" s="195"/>
      <c r="CS120" s="195"/>
      <c r="CT120" s="195"/>
      <c r="CU120" s="195"/>
      <c r="CV120" s="195"/>
      <c r="CW120" s="195"/>
      <c r="CX120" s="195"/>
      <c r="CY120" s="195"/>
      <c r="CZ120" s="195"/>
      <c r="DA120" s="195"/>
      <c r="DB120" s="195"/>
      <c r="DC120" s="195"/>
      <c r="DD120" s="195"/>
      <c r="DE120" s="195"/>
      <c r="DF120" s="195"/>
      <c r="DG120" s="195"/>
      <c r="DH120" s="195"/>
      <c r="DI120" s="195"/>
      <c r="DJ120" s="195"/>
      <c r="DK120" s="195"/>
      <c r="DL120" s="195"/>
      <c r="DM120" s="195"/>
      <c r="DN120" s="195"/>
      <c r="DO120" s="195"/>
      <c r="DP120" s="195"/>
      <c r="DQ120" s="195"/>
      <c r="DR120" s="195"/>
      <c r="DS120" s="195"/>
      <c r="DT120" s="195"/>
      <c r="DU120" s="195"/>
      <c r="DV120" s="195"/>
      <c r="DW120" s="195"/>
      <c r="DX120" s="195"/>
      <c r="DY120" s="195"/>
      <c r="DZ120" s="195"/>
      <c r="EA120" s="195"/>
      <c r="EB120" s="195"/>
      <c r="EC120" s="195"/>
      <c r="ED120" s="195"/>
      <c r="EE120" s="195"/>
      <c r="EF120" s="195"/>
      <c r="EG120" s="195"/>
      <c r="EH120" s="195"/>
      <c r="EI120" s="195"/>
      <c r="EJ120" s="195"/>
      <c r="EK120" s="195"/>
      <c r="EL120" s="195"/>
      <c r="EM120" s="195"/>
      <c r="EN120" s="195"/>
      <c r="EO120" s="195"/>
      <c r="EP120" s="195"/>
      <c r="EQ120" s="195"/>
      <c r="ER120" s="195"/>
      <c r="ES120" s="195"/>
      <c r="ET120" s="195"/>
      <c r="EU120" s="195"/>
      <c r="EV120" s="195"/>
      <c r="EW120" s="195"/>
      <c r="EX120" s="195"/>
      <c r="EY120" s="195"/>
      <c r="EZ120" s="195"/>
      <c r="FA120" s="195"/>
      <c r="FB120" s="195"/>
      <c r="FC120" s="195"/>
      <c r="FD120" s="195"/>
      <c r="FE120" s="195"/>
      <c r="FF120" s="195"/>
      <c r="FG120" s="195"/>
      <c r="FH120" s="195"/>
      <c r="FI120" s="195"/>
      <c r="FJ120" s="195"/>
      <c r="FK120" s="195"/>
      <c r="FL120" s="195"/>
      <c r="FM120" s="195"/>
      <c r="FN120" s="195"/>
      <c r="FO120" s="195"/>
      <c r="FP120" s="195"/>
      <c r="FQ120" s="195"/>
      <c r="FR120" s="195"/>
      <c r="FS120" s="195"/>
      <c r="FT120" s="195"/>
      <c r="FU120" s="195"/>
      <c r="FV120" s="195"/>
      <c r="FW120" s="195"/>
      <c r="FX120" s="195"/>
      <c r="FY120" s="195"/>
      <c r="FZ120" s="195"/>
      <c r="GA120" s="195"/>
      <c r="GB120" s="195"/>
      <c r="GC120" s="195"/>
      <c r="GD120" s="195"/>
      <c r="GE120" s="195"/>
      <c r="GF120" s="195"/>
      <c r="GG120" s="195"/>
      <c r="GH120" s="195"/>
      <c r="GI120" s="195"/>
      <c r="GJ120" s="195"/>
      <c r="GK120" s="195"/>
      <c r="GL120" s="195"/>
      <c r="GM120" s="195"/>
      <c r="GN120" s="195"/>
      <c r="GO120" s="195"/>
      <c r="GP120" s="195"/>
      <c r="GQ120" s="195"/>
      <c r="GR120" s="195"/>
      <c r="GS120" s="195"/>
      <c r="GT120" s="195"/>
      <c r="GU120" s="195"/>
    </row>
    <row r="121" spans="1:256" x14ac:dyDescent="0.2">
      <c r="A121" s="201" t="s">
        <v>130</v>
      </c>
      <c r="B121" s="193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4"/>
      <c r="O121" s="265"/>
      <c r="P121" s="264"/>
      <c r="Q121" s="264"/>
      <c r="R121" s="264"/>
      <c r="S121" s="264"/>
      <c r="T121" s="264"/>
      <c r="U121" s="264"/>
      <c r="V121" s="264"/>
      <c r="W121" s="264"/>
      <c r="X121" s="264"/>
      <c r="Y121" s="264"/>
      <c r="Z121" s="264"/>
      <c r="AA121" s="264"/>
      <c r="AB121" s="265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5"/>
      <c r="AP121" s="264"/>
      <c r="AQ121" s="264"/>
      <c r="AR121" s="264"/>
      <c r="AS121" s="264"/>
      <c r="AT121" s="264"/>
      <c r="AU121" s="264"/>
      <c r="AV121" s="264"/>
      <c r="AW121" s="264"/>
      <c r="AX121" s="264"/>
      <c r="AY121" s="264"/>
      <c r="AZ121" s="264"/>
      <c r="BA121" s="264"/>
      <c r="BB121" s="265"/>
      <c r="BC121" s="264"/>
      <c r="BD121" s="264"/>
      <c r="BE121" s="264"/>
      <c r="BF121" s="264"/>
      <c r="BG121" s="264"/>
      <c r="BH121" s="264"/>
      <c r="BI121" s="264"/>
      <c r="BJ121" s="264"/>
      <c r="BK121" s="264"/>
      <c r="BL121" s="264"/>
      <c r="BM121" s="264"/>
      <c r="BN121" s="264"/>
      <c r="BO121" s="502"/>
    </row>
    <row r="122" spans="1:256" x14ac:dyDescent="0.2">
      <c r="A122" s="201">
        <v>4</v>
      </c>
      <c r="B122" s="193" t="s">
        <v>196</v>
      </c>
      <c r="C122" s="258">
        <v>0</v>
      </c>
      <c r="D122" s="258">
        <v>0</v>
      </c>
      <c r="E122" s="258">
        <v>0</v>
      </c>
      <c r="F122" s="258">
        <v>0</v>
      </c>
      <c r="G122" s="258">
        <v>0</v>
      </c>
      <c r="H122" s="258">
        <v>0</v>
      </c>
      <c r="I122" s="258">
        <v>0</v>
      </c>
      <c r="J122" s="258">
        <v>0</v>
      </c>
      <c r="K122" s="258">
        <v>0</v>
      </c>
      <c r="L122" s="258">
        <v>0</v>
      </c>
      <c r="M122" s="258">
        <v>0</v>
      </c>
      <c r="N122" s="258">
        <v>0</v>
      </c>
      <c r="O122" s="259">
        <v>0</v>
      </c>
      <c r="P122" s="258">
        <v>1</v>
      </c>
      <c r="Q122" s="258">
        <v>1</v>
      </c>
      <c r="R122" s="258">
        <v>1</v>
      </c>
      <c r="S122" s="258">
        <v>1</v>
      </c>
      <c r="T122" s="258">
        <v>1</v>
      </c>
      <c r="U122" s="258">
        <v>1</v>
      </c>
      <c r="V122" s="258">
        <v>1</v>
      </c>
      <c r="W122" s="258">
        <v>1</v>
      </c>
      <c r="X122" s="258">
        <v>1</v>
      </c>
      <c r="Y122" s="258">
        <v>1</v>
      </c>
      <c r="Z122" s="258">
        <v>1</v>
      </c>
      <c r="AA122" s="258">
        <v>1</v>
      </c>
      <c r="AB122" s="257">
        <v>1</v>
      </c>
      <c r="AC122" s="258">
        <v>2</v>
      </c>
      <c r="AD122" s="258">
        <v>2</v>
      </c>
      <c r="AE122" s="258">
        <v>2</v>
      </c>
      <c r="AF122" s="258">
        <v>2</v>
      </c>
      <c r="AG122" s="258">
        <v>2</v>
      </c>
      <c r="AH122" s="258">
        <v>2</v>
      </c>
      <c r="AI122" s="258">
        <v>2</v>
      </c>
      <c r="AJ122" s="258">
        <v>2</v>
      </c>
      <c r="AK122" s="258">
        <v>2</v>
      </c>
      <c r="AL122" s="258">
        <v>2</v>
      </c>
      <c r="AM122" s="258">
        <v>2</v>
      </c>
      <c r="AN122" s="258">
        <v>2</v>
      </c>
      <c r="AO122" s="257">
        <v>2</v>
      </c>
      <c r="AP122" s="256">
        <v>2</v>
      </c>
      <c r="AQ122" s="256">
        <v>2</v>
      </c>
      <c r="AR122" s="256">
        <v>2</v>
      </c>
      <c r="AS122" s="256">
        <v>2</v>
      </c>
      <c r="AT122" s="256">
        <v>2</v>
      </c>
      <c r="AU122" s="256">
        <v>2</v>
      </c>
      <c r="AV122" s="256">
        <v>2</v>
      </c>
      <c r="AW122" s="256">
        <v>2</v>
      </c>
      <c r="AX122" s="256">
        <v>2</v>
      </c>
      <c r="AY122" s="256">
        <v>2</v>
      </c>
      <c r="AZ122" s="256">
        <v>2</v>
      </c>
      <c r="BA122" s="256">
        <v>2</v>
      </c>
      <c r="BB122" s="257">
        <v>2</v>
      </c>
      <c r="BC122" s="256">
        <v>2</v>
      </c>
      <c r="BD122" s="256">
        <v>2</v>
      </c>
      <c r="BE122" s="256">
        <v>2</v>
      </c>
      <c r="BF122" s="256">
        <v>2</v>
      </c>
      <c r="BG122" s="256">
        <v>2</v>
      </c>
      <c r="BH122" s="256">
        <v>2</v>
      </c>
      <c r="BI122" s="256">
        <v>2</v>
      </c>
      <c r="BJ122" s="256">
        <v>2</v>
      </c>
      <c r="BK122" s="256">
        <v>2</v>
      </c>
      <c r="BL122" s="256">
        <v>2</v>
      </c>
      <c r="BM122" s="256">
        <v>2</v>
      </c>
      <c r="BN122" s="256">
        <v>2</v>
      </c>
      <c r="BO122" s="257">
        <v>2</v>
      </c>
    </row>
    <row r="123" spans="1:256" x14ac:dyDescent="0.2">
      <c r="A123" s="201">
        <v>5</v>
      </c>
      <c r="B123" s="193" t="s">
        <v>323</v>
      </c>
      <c r="C123" s="258">
        <v>0</v>
      </c>
      <c r="D123" s="258">
        <v>0</v>
      </c>
      <c r="E123" s="258">
        <v>0</v>
      </c>
      <c r="F123" s="258">
        <v>0</v>
      </c>
      <c r="G123" s="258">
        <v>0</v>
      </c>
      <c r="H123" s="258">
        <v>0</v>
      </c>
      <c r="I123" s="258">
        <v>0</v>
      </c>
      <c r="J123" s="258">
        <v>0</v>
      </c>
      <c r="K123" s="258">
        <v>0</v>
      </c>
      <c r="L123" s="258">
        <v>0</v>
      </c>
      <c r="M123" s="258">
        <v>0</v>
      </c>
      <c r="N123" s="258">
        <v>0</v>
      </c>
      <c r="O123" s="259">
        <v>0</v>
      </c>
      <c r="P123" s="258">
        <v>0</v>
      </c>
      <c r="Q123" s="258">
        <v>0</v>
      </c>
      <c r="R123" s="258">
        <v>0</v>
      </c>
      <c r="S123" s="258">
        <v>0</v>
      </c>
      <c r="T123" s="258">
        <v>0</v>
      </c>
      <c r="U123" s="258">
        <v>0</v>
      </c>
      <c r="V123" s="258">
        <v>2</v>
      </c>
      <c r="W123" s="258">
        <v>2</v>
      </c>
      <c r="X123" s="258">
        <v>2</v>
      </c>
      <c r="Y123" s="258">
        <v>2</v>
      </c>
      <c r="Z123" s="258">
        <v>2</v>
      </c>
      <c r="AA123" s="258">
        <v>2</v>
      </c>
      <c r="AB123" s="257">
        <v>2</v>
      </c>
      <c r="AC123" s="258">
        <v>2</v>
      </c>
      <c r="AD123" s="258">
        <v>2</v>
      </c>
      <c r="AE123" s="258">
        <v>2</v>
      </c>
      <c r="AF123" s="258">
        <v>2</v>
      </c>
      <c r="AG123" s="258">
        <v>2</v>
      </c>
      <c r="AH123" s="258">
        <v>2</v>
      </c>
      <c r="AI123" s="258">
        <v>2</v>
      </c>
      <c r="AJ123" s="258">
        <v>2</v>
      </c>
      <c r="AK123" s="258">
        <v>2</v>
      </c>
      <c r="AL123" s="258">
        <v>2</v>
      </c>
      <c r="AM123" s="258">
        <v>2</v>
      </c>
      <c r="AN123" s="258">
        <v>2</v>
      </c>
      <c r="AO123" s="257">
        <v>2</v>
      </c>
      <c r="AP123" s="256">
        <v>3</v>
      </c>
      <c r="AQ123" s="256">
        <v>3</v>
      </c>
      <c r="AR123" s="256">
        <v>3</v>
      </c>
      <c r="AS123" s="256">
        <v>3</v>
      </c>
      <c r="AT123" s="256">
        <v>3</v>
      </c>
      <c r="AU123" s="256">
        <v>3</v>
      </c>
      <c r="AV123" s="256">
        <v>3</v>
      </c>
      <c r="AW123" s="256">
        <v>3</v>
      </c>
      <c r="AX123" s="256">
        <v>3</v>
      </c>
      <c r="AY123" s="256">
        <v>3</v>
      </c>
      <c r="AZ123" s="256">
        <v>3</v>
      </c>
      <c r="BA123" s="256">
        <v>3</v>
      </c>
      <c r="BB123" s="257">
        <v>3</v>
      </c>
      <c r="BC123" s="256">
        <v>3</v>
      </c>
      <c r="BD123" s="256">
        <v>3</v>
      </c>
      <c r="BE123" s="256">
        <v>3</v>
      </c>
      <c r="BF123" s="256">
        <v>3</v>
      </c>
      <c r="BG123" s="256">
        <v>3</v>
      </c>
      <c r="BH123" s="256">
        <v>3</v>
      </c>
      <c r="BI123" s="256">
        <v>3</v>
      </c>
      <c r="BJ123" s="256">
        <v>3</v>
      </c>
      <c r="BK123" s="256">
        <v>3</v>
      </c>
      <c r="BL123" s="256">
        <v>3</v>
      </c>
      <c r="BM123" s="256">
        <v>3</v>
      </c>
      <c r="BN123" s="256">
        <v>3</v>
      </c>
      <c r="BO123" s="257">
        <v>3</v>
      </c>
    </row>
    <row r="124" spans="1:256" s="271" customFormat="1" x14ac:dyDescent="0.2">
      <c r="A124" s="266"/>
      <c r="B124" s="267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8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8"/>
      <c r="AC124" s="263"/>
      <c r="AD124" s="263"/>
      <c r="AE124" s="263"/>
      <c r="AF124" s="263"/>
      <c r="AG124" s="263"/>
      <c r="AH124" s="263"/>
      <c r="AI124" s="263"/>
      <c r="AJ124" s="263"/>
      <c r="AK124" s="263"/>
      <c r="AL124" s="263"/>
      <c r="AM124" s="263"/>
      <c r="AN124" s="263"/>
      <c r="AO124" s="268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8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8"/>
      <c r="BP124" s="270"/>
      <c r="BQ124" s="270"/>
      <c r="BR124" s="270"/>
      <c r="BS124" s="270"/>
      <c r="BT124" s="270"/>
      <c r="BU124" s="270"/>
      <c r="BV124" s="270"/>
      <c r="BW124" s="270"/>
      <c r="BX124" s="270"/>
      <c r="BY124" s="270"/>
      <c r="BZ124" s="270"/>
      <c r="CA124" s="270"/>
      <c r="CB124" s="270"/>
      <c r="CC124" s="270"/>
      <c r="CD124" s="270"/>
      <c r="CE124" s="270"/>
      <c r="CF124" s="270"/>
      <c r="CG124" s="270"/>
      <c r="CH124" s="270"/>
      <c r="CI124" s="270"/>
      <c r="CJ124" s="270"/>
      <c r="CK124" s="270"/>
      <c r="CL124" s="270"/>
      <c r="CM124" s="270"/>
      <c r="CN124" s="270"/>
      <c r="CO124" s="270"/>
      <c r="CP124" s="270"/>
      <c r="CQ124" s="270"/>
      <c r="CR124" s="270"/>
      <c r="CS124" s="270"/>
      <c r="CT124" s="270"/>
      <c r="CU124" s="270"/>
      <c r="CV124" s="270"/>
      <c r="CW124" s="270"/>
      <c r="CX124" s="270"/>
      <c r="CY124" s="270"/>
      <c r="CZ124" s="270"/>
      <c r="DA124" s="270"/>
      <c r="DB124" s="270"/>
      <c r="DC124" s="270"/>
      <c r="DD124" s="270"/>
      <c r="DE124" s="270"/>
      <c r="DF124" s="270"/>
      <c r="DG124" s="270"/>
      <c r="DH124" s="270"/>
      <c r="DI124" s="270"/>
      <c r="DJ124" s="270"/>
      <c r="DK124" s="270"/>
      <c r="DL124" s="270"/>
      <c r="DM124" s="270"/>
      <c r="DN124" s="270"/>
      <c r="DO124" s="270"/>
      <c r="DP124" s="270"/>
      <c r="DQ124" s="270"/>
      <c r="DR124" s="270"/>
      <c r="DS124" s="270"/>
      <c r="DT124" s="270"/>
      <c r="DU124" s="270"/>
      <c r="DV124" s="270"/>
      <c r="DW124" s="270"/>
      <c r="DX124" s="270"/>
      <c r="DY124" s="270"/>
      <c r="DZ124" s="270"/>
      <c r="EA124" s="270"/>
      <c r="EB124" s="270"/>
      <c r="EC124" s="270"/>
      <c r="ED124" s="270"/>
      <c r="EE124" s="270"/>
      <c r="EF124" s="270"/>
      <c r="EG124" s="270"/>
      <c r="EH124" s="270"/>
      <c r="EI124" s="270"/>
      <c r="EJ124" s="270"/>
      <c r="EK124" s="270"/>
      <c r="EL124" s="270"/>
      <c r="EM124" s="270"/>
      <c r="EN124" s="270"/>
      <c r="EO124" s="270"/>
      <c r="EP124" s="270"/>
      <c r="EQ124" s="270"/>
      <c r="ER124" s="270"/>
      <c r="ES124" s="270"/>
      <c r="ET124" s="270"/>
      <c r="EU124" s="270"/>
      <c r="EV124" s="270"/>
      <c r="EW124" s="270"/>
      <c r="EX124" s="270"/>
      <c r="EY124" s="270"/>
      <c r="EZ124" s="270"/>
      <c r="FA124" s="270"/>
      <c r="FB124" s="270"/>
      <c r="FC124" s="270"/>
      <c r="FD124" s="270"/>
      <c r="FE124" s="270"/>
      <c r="FF124" s="270"/>
      <c r="FG124" s="270"/>
      <c r="FH124" s="270"/>
      <c r="FI124" s="270"/>
      <c r="FJ124" s="270"/>
      <c r="FK124" s="270"/>
      <c r="FL124" s="270"/>
      <c r="FM124" s="270"/>
      <c r="FN124" s="270"/>
      <c r="FO124" s="270"/>
      <c r="FP124" s="270"/>
      <c r="FQ124" s="270"/>
      <c r="FR124" s="270"/>
      <c r="FS124" s="270"/>
      <c r="FT124" s="270"/>
      <c r="FU124" s="270"/>
      <c r="FV124" s="270"/>
      <c r="FW124" s="270"/>
      <c r="FX124" s="270"/>
      <c r="FY124" s="270"/>
      <c r="FZ124" s="270"/>
      <c r="GA124" s="270"/>
      <c r="GB124" s="270"/>
      <c r="GC124" s="270"/>
      <c r="GD124" s="270"/>
      <c r="GE124" s="270"/>
      <c r="GF124" s="270"/>
      <c r="GG124" s="270"/>
      <c r="GH124" s="270"/>
      <c r="GI124" s="270"/>
      <c r="GJ124" s="270"/>
      <c r="GK124" s="270"/>
      <c r="GL124" s="270"/>
      <c r="GM124" s="270"/>
      <c r="GN124" s="270"/>
      <c r="GO124" s="270"/>
      <c r="GP124" s="270"/>
      <c r="GQ124" s="270"/>
      <c r="GR124" s="270"/>
      <c r="GS124" s="270"/>
      <c r="GT124" s="270"/>
      <c r="GU124" s="270"/>
    </row>
    <row r="125" spans="1:256" x14ac:dyDescent="0.2">
      <c r="A125" s="201" t="s">
        <v>85</v>
      </c>
      <c r="B125" s="193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65"/>
      <c r="P125" s="264"/>
      <c r="Q125" s="264"/>
      <c r="R125" s="264"/>
      <c r="S125" s="264"/>
      <c r="T125" s="264"/>
      <c r="U125" s="264"/>
      <c r="V125" s="264"/>
      <c r="W125" s="264"/>
      <c r="X125" s="264"/>
      <c r="Y125" s="264"/>
      <c r="Z125" s="264"/>
      <c r="AA125" s="264"/>
      <c r="AB125" s="265"/>
      <c r="AC125" s="264"/>
      <c r="AD125" s="264"/>
      <c r="AE125" s="264"/>
      <c r="AF125" s="264"/>
      <c r="AG125" s="264"/>
      <c r="AH125" s="264"/>
      <c r="AI125" s="264"/>
      <c r="AJ125" s="264"/>
      <c r="AK125" s="264"/>
      <c r="AL125" s="264"/>
      <c r="AM125" s="264"/>
      <c r="AN125" s="264"/>
      <c r="AO125" s="265"/>
      <c r="AP125" s="264"/>
      <c r="AQ125" s="264"/>
      <c r="AR125" s="264"/>
      <c r="AS125" s="264"/>
      <c r="AT125" s="264"/>
      <c r="AU125" s="264"/>
      <c r="AV125" s="264"/>
      <c r="AW125" s="264"/>
      <c r="AX125" s="264"/>
      <c r="AY125" s="264"/>
      <c r="AZ125" s="264"/>
      <c r="BA125" s="264"/>
      <c r="BB125" s="265"/>
      <c r="BC125" s="264"/>
      <c r="BD125" s="264"/>
      <c r="BE125" s="264"/>
      <c r="BF125" s="264"/>
      <c r="BG125" s="264"/>
      <c r="BH125" s="264"/>
      <c r="BI125" s="264"/>
      <c r="BJ125" s="264"/>
      <c r="BK125" s="264"/>
      <c r="BL125" s="264"/>
      <c r="BM125" s="264"/>
      <c r="BN125" s="264"/>
      <c r="BO125" s="265"/>
    </row>
    <row r="126" spans="1:256" x14ac:dyDescent="0.2">
      <c r="A126" s="201">
        <v>6</v>
      </c>
      <c r="B126" s="193" t="s">
        <v>219</v>
      </c>
      <c r="C126" s="258">
        <v>0</v>
      </c>
      <c r="D126" s="258">
        <v>0</v>
      </c>
      <c r="E126" s="258">
        <v>0</v>
      </c>
      <c r="F126" s="258">
        <v>0</v>
      </c>
      <c r="G126" s="258">
        <v>0</v>
      </c>
      <c r="H126" s="258">
        <v>0</v>
      </c>
      <c r="I126" s="258">
        <v>0</v>
      </c>
      <c r="J126" s="258">
        <v>0</v>
      </c>
      <c r="K126" s="258">
        <v>0</v>
      </c>
      <c r="L126" s="258">
        <v>0</v>
      </c>
      <c r="M126" s="258">
        <v>0</v>
      </c>
      <c r="N126" s="258">
        <v>0</v>
      </c>
      <c r="O126" s="257">
        <v>0</v>
      </c>
      <c r="P126" s="258">
        <v>0</v>
      </c>
      <c r="Q126" s="258">
        <v>0</v>
      </c>
      <c r="R126" s="258">
        <v>0</v>
      </c>
      <c r="S126" s="258">
        <v>0</v>
      </c>
      <c r="T126" s="258">
        <v>0</v>
      </c>
      <c r="U126" s="258">
        <v>0</v>
      </c>
      <c r="V126" s="256">
        <v>1</v>
      </c>
      <c r="W126" s="256">
        <v>1</v>
      </c>
      <c r="X126" s="256">
        <v>1</v>
      </c>
      <c r="Y126" s="256">
        <v>1</v>
      </c>
      <c r="Z126" s="256">
        <v>1</v>
      </c>
      <c r="AA126" s="256">
        <v>1</v>
      </c>
      <c r="AB126" s="257">
        <v>1</v>
      </c>
      <c r="AC126" s="256">
        <v>1</v>
      </c>
      <c r="AD126" s="256">
        <v>1</v>
      </c>
      <c r="AE126" s="256">
        <v>1</v>
      </c>
      <c r="AF126" s="256">
        <v>1</v>
      </c>
      <c r="AG126" s="256">
        <v>1</v>
      </c>
      <c r="AH126" s="256">
        <v>1</v>
      </c>
      <c r="AI126" s="256">
        <v>1</v>
      </c>
      <c r="AJ126" s="256">
        <v>1</v>
      </c>
      <c r="AK126" s="256">
        <v>1</v>
      </c>
      <c r="AL126" s="256">
        <v>1</v>
      </c>
      <c r="AM126" s="256">
        <v>1</v>
      </c>
      <c r="AN126" s="256">
        <v>1</v>
      </c>
      <c r="AO126" s="257">
        <v>1</v>
      </c>
      <c r="AP126" s="256">
        <v>1</v>
      </c>
      <c r="AQ126" s="256">
        <v>1</v>
      </c>
      <c r="AR126" s="256">
        <v>1</v>
      </c>
      <c r="AS126" s="256">
        <v>1</v>
      </c>
      <c r="AT126" s="256">
        <v>1</v>
      </c>
      <c r="AU126" s="256">
        <v>1</v>
      </c>
      <c r="AV126" s="256">
        <v>1</v>
      </c>
      <c r="AW126" s="256">
        <v>1</v>
      </c>
      <c r="AX126" s="256">
        <v>1</v>
      </c>
      <c r="AY126" s="256">
        <v>1</v>
      </c>
      <c r="AZ126" s="256">
        <v>1</v>
      </c>
      <c r="BA126" s="256">
        <v>1</v>
      </c>
      <c r="BB126" s="257">
        <v>1</v>
      </c>
      <c r="BC126" s="256">
        <v>1</v>
      </c>
      <c r="BD126" s="256">
        <v>1</v>
      </c>
      <c r="BE126" s="256">
        <v>1</v>
      </c>
      <c r="BF126" s="256">
        <v>1</v>
      </c>
      <c r="BG126" s="256">
        <v>1</v>
      </c>
      <c r="BH126" s="256">
        <v>1</v>
      </c>
      <c r="BI126" s="256">
        <v>1</v>
      </c>
      <c r="BJ126" s="256">
        <v>1</v>
      </c>
      <c r="BK126" s="256">
        <v>1</v>
      </c>
      <c r="BL126" s="256">
        <v>1</v>
      </c>
      <c r="BM126" s="256">
        <v>1</v>
      </c>
      <c r="BN126" s="256">
        <v>1</v>
      </c>
      <c r="BO126" s="257">
        <v>1</v>
      </c>
    </row>
    <row r="127" spans="1:256" x14ac:dyDescent="0.2">
      <c r="A127" s="201">
        <v>7</v>
      </c>
      <c r="B127" s="193" t="s">
        <v>317</v>
      </c>
      <c r="C127" s="258">
        <v>1</v>
      </c>
      <c r="D127" s="258">
        <v>1</v>
      </c>
      <c r="E127" s="258">
        <v>1</v>
      </c>
      <c r="F127" s="258">
        <v>1</v>
      </c>
      <c r="G127" s="258">
        <v>1</v>
      </c>
      <c r="H127" s="258">
        <v>1</v>
      </c>
      <c r="I127" s="258">
        <v>1</v>
      </c>
      <c r="J127" s="258">
        <v>1</v>
      </c>
      <c r="K127" s="258">
        <v>1</v>
      </c>
      <c r="L127" s="258">
        <v>1</v>
      </c>
      <c r="M127" s="258">
        <v>1</v>
      </c>
      <c r="N127" s="258">
        <v>1</v>
      </c>
      <c r="O127" s="257">
        <v>1</v>
      </c>
      <c r="P127" s="256">
        <v>1</v>
      </c>
      <c r="Q127" s="256">
        <v>1</v>
      </c>
      <c r="R127" s="256">
        <v>1</v>
      </c>
      <c r="S127" s="256">
        <v>1</v>
      </c>
      <c r="T127" s="256">
        <v>1</v>
      </c>
      <c r="U127" s="256">
        <v>1</v>
      </c>
      <c r="V127" s="256">
        <v>2</v>
      </c>
      <c r="W127" s="256">
        <v>2</v>
      </c>
      <c r="X127" s="256">
        <v>2</v>
      </c>
      <c r="Y127" s="256">
        <v>2</v>
      </c>
      <c r="Z127" s="256">
        <v>2</v>
      </c>
      <c r="AA127" s="256">
        <v>2</v>
      </c>
      <c r="AB127" s="257">
        <v>2</v>
      </c>
      <c r="AC127" s="256">
        <v>3</v>
      </c>
      <c r="AD127" s="256">
        <v>3</v>
      </c>
      <c r="AE127" s="256">
        <v>3</v>
      </c>
      <c r="AF127" s="256">
        <v>3</v>
      </c>
      <c r="AG127" s="256">
        <v>3</v>
      </c>
      <c r="AH127" s="256">
        <v>3</v>
      </c>
      <c r="AI127" s="256">
        <v>3</v>
      </c>
      <c r="AJ127" s="256">
        <v>3</v>
      </c>
      <c r="AK127" s="256">
        <v>3</v>
      </c>
      <c r="AL127" s="256">
        <v>3</v>
      </c>
      <c r="AM127" s="256">
        <v>3</v>
      </c>
      <c r="AN127" s="256">
        <v>3</v>
      </c>
      <c r="AO127" s="257">
        <v>3</v>
      </c>
      <c r="AP127" s="256">
        <v>3</v>
      </c>
      <c r="AQ127" s="256">
        <v>3</v>
      </c>
      <c r="AR127" s="256">
        <v>3</v>
      </c>
      <c r="AS127" s="256">
        <v>3</v>
      </c>
      <c r="AT127" s="256">
        <v>3</v>
      </c>
      <c r="AU127" s="256">
        <v>3</v>
      </c>
      <c r="AV127" s="256">
        <v>3</v>
      </c>
      <c r="AW127" s="256">
        <v>3</v>
      </c>
      <c r="AX127" s="256">
        <v>3</v>
      </c>
      <c r="AY127" s="256">
        <v>3</v>
      </c>
      <c r="AZ127" s="256">
        <v>3</v>
      </c>
      <c r="BA127" s="256">
        <v>3</v>
      </c>
      <c r="BB127" s="257">
        <v>3</v>
      </c>
      <c r="BC127" s="256">
        <v>3</v>
      </c>
      <c r="BD127" s="256">
        <v>3</v>
      </c>
      <c r="BE127" s="256">
        <v>3</v>
      </c>
      <c r="BF127" s="256">
        <v>3</v>
      </c>
      <c r="BG127" s="256">
        <v>3</v>
      </c>
      <c r="BH127" s="256">
        <v>3</v>
      </c>
      <c r="BI127" s="256">
        <v>3</v>
      </c>
      <c r="BJ127" s="256">
        <v>3</v>
      </c>
      <c r="BK127" s="256">
        <v>3</v>
      </c>
      <c r="BL127" s="256">
        <v>3</v>
      </c>
      <c r="BM127" s="256">
        <v>3</v>
      </c>
      <c r="BN127" s="256">
        <v>3</v>
      </c>
      <c r="BO127" s="257">
        <v>3</v>
      </c>
    </row>
    <row r="128" spans="1:256" x14ac:dyDescent="0.2">
      <c r="A128" s="201">
        <v>8</v>
      </c>
      <c r="B128" s="193" t="s">
        <v>259</v>
      </c>
      <c r="C128" s="258">
        <v>0</v>
      </c>
      <c r="D128" s="258">
        <v>0</v>
      </c>
      <c r="E128" s="258">
        <v>0</v>
      </c>
      <c r="F128" s="258">
        <v>0</v>
      </c>
      <c r="G128" s="258">
        <v>0</v>
      </c>
      <c r="H128" s="258">
        <v>0</v>
      </c>
      <c r="I128" s="258">
        <v>0</v>
      </c>
      <c r="J128" s="258">
        <v>0</v>
      </c>
      <c r="K128" s="258">
        <v>0</v>
      </c>
      <c r="L128" s="258">
        <v>0</v>
      </c>
      <c r="M128" s="258">
        <v>0</v>
      </c>
      <c r="N128" s="258">
        <v>0</v>
      </c>
      <c r="O128" s="257">
        <v>0</v>
      </c>
      <c r="P128" s="258">
        <v>0</v>
      </c>
      <c r="Q128" s="258">
        <v>0</v>
      </c>
      <c r="R128" s="258">
        <v>0</v>
      </c>
      <c r="S128" s="258">
        <v>0</v>
      </c>
      <c r="T128" s="258">
        <v>0</v>
      </c>
      <c r="U128" s="258">
        <v>0</v>
      </c>
      <c r="V128" s="258">
        <v>1</v>
      </c>
      <c r="W128" s="258">
        <v>1</v>
      </c>
      <c r="X128" s="258">
        <v>1</v>
      </c>
      <c r="Y128" s="258">
        <v>1</v>
      </c>
      <c r="Z128" s="258">
        <v>1</v>
      </c>
      <c r="AA128" s="258">
        <v>1</v>
      </c>
      <c r="AB128" s="257">
        <v>1</v>
      </c>
      <c r="AC128" s="258">
        <v>1</v>
      </c>
      <c r="AD128" s="258">
        <v>1</v>
      </c>
      <c r="AE128" s="258">
        <v>1</v>
      </c>
      <c r="AF128" s="258">
        <v>1</v>
      </c>
      <c r="AG128" s="258">
        <v>1</v>
      </c>
      <c r="AH128" s="258">
        <v>1</v>
      </c>
      <c r="AI128" s="258">
        <v>1</v>
      </c>
      <c r="AJ128" s="258">
        <v>1</v>
      </c>
      <c r="AK128" s="258">
        <v>1</v>
      </c>
      <c r="AL128" s="258">
        <v>1</v>
      </c>
      <c r="AM128" s="258">
        <v>1</v>
      </c>
      <c r="AN128" s="258">
        <v>1</v>
      </c>
      <c r="AO128" s="257">
        <v>1</v>
      </c>
      <c r="AP128" s="258">
        <v>2</v>
      </c>
      <c r="AQ128" s="258">
        <v>2</v>
      </c>
      <c r="AR128" s="258">
        <v>2</v>
      </c>
      <c r="AS128" s="258">
        <v>2</v>
      </c>
      <c r="AT128" s="258">
        <v>2</v>
      </c>
      <c r="AU128" s="258">
        <v>2</v>
      </c>
      <c r="AV128" s="258">
        <v>2</v>
      </c>
      <c r="AW128" s="258">
        <v>2</v>
      </c>
      <c r="AX128" s="258">
        <v>2</v>
      </c>
      <c r="AY128" s="258">
        <v>2</v>
      </c>
      <c r="AZ128" s="258">
        <v>2</v>
      </c>
      <c r="BA128" s="258">
        <v>2</v>
      </c>
      <c r="BB128" s="257">
        <v>2</v>
      </c>
      <c r="BC128" s="258">
        <v>2</v>
      </c>
      <c r="BD128" s="258">
        <v>2</v>
      </c>
      <c r="BE128" s="258">
        <v>2</v>
      </c>
      <c r="BF128" s="258">
        <v>2</v>
      </c>
      <c r="BG128" s="258">
        <v>2</v>
      </c>
      <c r="BH128" s="258">
        <v>2</v>
      </c>
      <c r="BI128" s="258">
        <v>2</v>
      </c>
      <c r="BJ128" s="258">
        <v>2</v>
      </c>
      <c r="BK128" s="258">
        <v>2</v>
      </c>
      <c r="BL128" s="258">
        <v>2</v>
      </c>
      <c r="BM128" s="258">
        <v>2</v>
      </c>
      <c r="BN128" s="258">
        <v>2</v>
      </c>
      <c r="BO128" s="257">
        <v>2</v>
      </c>
    </row>
    <row r="129" spans="1:256" s="271" customFormat="1" x14ac:dyDescent="0.2">
      <c r="A129" s="266"/>
      <c r="B129" s="272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69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69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69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69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69"/>
      <c r="BP129" s="270"/>
      <c r="BQ129" s="270"/>
      <c r="BR129" s="270"/>
      <c r="BS129" s="270"/>
      <c r="BT129" s="270"/>
      <c r="BU129" s="270"/>
      <c r="BV129" s="270"/>
      <c r="BW129" s="270"/>
      <c r="BX129" s="270"/>
      <c r="BY129" s="270"/>
      <c r="BZ129" s="270"/>
      <c r="CA129" s="270"/>
      <c r="CB129" s="270"/>
      <c r="CC129" s="270"/>
      <c r="CD129" s="270"/>
      <c r="CE129" s="270"/>
      <c r="CF129" s="270"/>
      <c r="CG129" s="270"/>
      <c r="CH129" s="270"/>
      <c r="CI129" s="270"/>
      <c r="CJ129" s="270"/>
      <c r="CK129" s="270"/>
      <c r="CL129" s="270"/>
      <c r="CM129" s="270"/>
      <c r="CN129" s="270"/>
      <c r="CO129" s="270"/>
      <c r="CP129" s="270"/>
      <c r="CQ129" s="270"/>
      <c r="CR129" s="270"/>
      <c r="CS129" s="270"/>
      <c r="CT129" s="270"/>
      <c r="CU129" s="270"/>
      <c r="CV129" s="270"/>
      <c r="CW129" s="270"/>
      <c r="CX129" s="270"/>
      <c r="CY129" s="270"/>
      <c r="CZ129" s="270"/>
      <c r="DA129" s="270"/>
      <c r="DB129" s="270"/>
      <c r="DC129" s="270"/>
      <c r="DD129" s="270"/>
      <c r="DE129" s="270"/>
      <c r="DF129" s="270"/>
      <c r="DG129" s="270"/>
      <c r="DH129" s="270"/>
      <c r="DI129" s="270"/>
      <c r="DJ129" s="270"/>
      <c r="DK129" s="270"/>
      <c r="DL129" s="270"/>
      <c r="DM129" s="270"/>
      <c r="DN129" s="270"/>
      <c r="DO129" s="270"/>
      <c r="DP129" s="270"/>
      <c r="DQ129" s="270"/>
      <c r="DR129" s="270"/>
      <c r="DS129" s="270"/>
      <c r="DT129" s="270"/>
      <c r="DU129" s="270"/>
      <c r="DV129" s="270"/>
      <c r="DW129" s="270"/>
      <c r="DX129" s="270"/>
      <c r="DY129" s="270"/>
      <c r="DZ129" s="270"/>
      <c r="EA129" s="270"/>
      <c r="EB129" s="270"/>
      <c r="EC129" s="270"/>
      <c r="ED129" s="270"/>
      <c r="EE129" s="270"/>
      <c r="EF129" s="270"/>
      <c r="EG129" s="270"/>
      <c r="EH129" s="270"/>
      <c r="EI129" s="270"/>
      <c r="EJ129" s="270"/>
      <c r="EK129" s="270"/>
      <c r="EL129" s="270"/>
      <c r="EM129" s="270"/>
      <c r="EN129" s="270"/>
      <c r="EO129" s="270"/>
      <c r="EP129" s="270"/>
      <c r="EQ129" s="270"/>
      <c r="ER129" s="270"/>
      <c r="ES129" s="270"/>
      <c r="ET129" s="270"/>
      <c r="EU129" s="270"/>
      <c r="EV129" s="270"/>
      <c r="EW129" s="270"/>
      <c r="EX129" s="270"/>
      <c r="EY129" s="270"/>
      <c r="EZ129" s="270"/>
      <c r="FA129" s="270"/>
      <c r="FB129" s="270"/>
      <c r="FC129" s="270"/>
      <c r="FD129" s="270"/>
      <c r="FE129" s="270"/>
      <c r="FF129" s="270"/>
      <c r="FG129" s="270"/>
      <c r="FH129" s="270"/>
      <c r="FI129" s="270"/>
      <c r="FJ129" s="270"/>
      <c r="FK129" s="270"/>
      <c r="FL129" s="270"/>
      <c r="FM129" s="270"/>
      <c r="FN129" s="270"/>
      <c r="FO129" s="270"/>
      <c r="FP129" s="270"/>
      <c r="FQ129" s="270"/>
      <c r="FR129" s="270"/>
      <c r="FS129" s="270"/>
      <c r="FT129" s="270"/>
      <c r="FU129" s="270"/>
      <c r="FV129" s="270"/>
      <c r="FW129" s="270"/>
      <c r="FX129" s="270"/>
      <c r="FY129" s="270"/>
      <c r="FZ129" s="270"/>
      <c r="GA129" s="270"/>
      <c r="GB129" s="270"/>
      <c r="GC129" s="270"/>
      <c r="GD129" s="270"/>
      <c r="GE129" s="270"/>
      <c r="GF129" s="270"/>
      <c r="GG129" s="270"/>
      <c r="GH129" s="270"/>
      <c r="GI129" s="270"/>
      <c r="GJ129" s="270"/>
      <c r="GK129" s="270"/>
      <c r="GL129" s="270"/>
      <c r="GM129" s="270"/>
      <c r="GN129" s="270"/>
      <c r="GO129" s="270"/>
      <c r="GP129" s="270"/>
      <c r="GQ129" s="270"/>
      <c r="GR129" s="270"/>
      <c r="GS129" s="270"/>
      <c r="GT129" s="270"/>
      <c r="GU129" s="270"/>
    </row>
    <row r="130" spans="1:256" x14ac:dyDescent="0.2">
      <c r="A130" s="201" t="s">
        <v>211</v>
      </c>
      <c r="B130" s="193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23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  <c r="AA130" s="256"/>
      <c r="AB130" s="223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6"/>
      <c r="AO130" s="223"/>
      <c r="AP130" s="256"/>
      <c r="AQ130" s="256"/>
      <c r="AR130" s="256"/>
      <c r="AS130" s="256"/>
      <c r="AT130" s="256"/>
      <c r="AU130" s="256"/>
      <c r="AV130" s="256"/>
      <c r="AW130" s="256"/>
      <c r="AX130" s="256"/>
      <c r="AY130" s="256"/>
      <c r="AZ130" s="256"/>
      <c r="BA130" s="256"/>
      <c r="BB130" s="223"/>
      <c r="BC130" s="256"/>
      <c r="BD130" s="256"/>
      <c r="BE130" s="256"/>
      <c r="BF130" s="256"/>
      <c r="BG130" s="256"/>
      <c r="BH130" s="256"/>
      <c r="BI130" s="256"/>
      <c r="BJ130" s="256"/>
      <c r="BK130" s="256"/>
      <c r="BL130" s="256"/>
      <c r="BM130" s="256"/>
      <c r="BN130" s="256"/>
      <c r="BO130" s="223"/>
    </row>
    <row r="131" spans="1:256" x14ac:dyDescent="0.2">
      <c r="A131" s="201">
        <v>9</v>
      </c>
      <c r="B131" s="193" t="s">
        <v>212</v>
      </c>
      <c r="C131" s="274">
        <v>0</v>
      </c>
      <c r="D131" s="274">
        <v>0</v>
      </c>
      <c r="E131" s="274">
        <v>0</v>
      </c>
      <c r="F131" s="274">
        <v>0</v>
      </c>
      <c r="G131" s="274">
        <v>0</v>
      </c>
      <c r="H131" s="274">
        <v>0</v>
      </c>
      <c r="I131" s="274">
        <v>0</v>
      </c>
      <c r="J131" s="274">
        <v>0</v>
      </c>
      <c r="K131" s="274">
        <v>0</v>
      </c>
      <c r="L131" s="274">
        <v>0</v>
      </c>
      <c r="M131" s="274">
        <v>0</v>
      </c>
      <c r="N131" s="274">
        <v>0</v>
      </c>
      <c r="O131" s="259">
        <v>0</v>
      </c>
      <c r="P131" s="274">
        <v>0</v>
      </c>
      <c r="Q131" s="274">
        <v>0</v>
      </c>
      <c r="R131" s="274">
        <v>0</v>
      </c>
      <c r="S131" s="274">
        <v>0</v>
      </c>
      <c r="T131" s="274">
        <v>0</v>
      </c>
      <c r="U131" s="274">
        <v>0</v>
      </c>
      <c r="V131" s="258">
        <v>0</v>
      </c>
      <c r="W131" s="258">
        <v>0</v>
      </c>
      <c r="X131" s="258">
        <v>0</v>
      </c>
      <c r="Y131" s="258">
        <v>0</v>
      </c>
      <c r="Z131" s="258">
        <v>0</v>
      </c>
      <c r="AA131" s="258">
        <v>0</v>
      </c>
      <c r="AB131" s="257">
        <v>0</v>
      </c>
      <c r="AC131" s="258">
        <v>1</v>
      </c>
      <c r="AD131" s="258">
        <v>1</v>
      </c>
      <c r="AE131" s="258">
        <v>1</v>
      </c>
      <c r="AF131" s="258">
        <v>1</v>
      </c>
      <c r="AG131" s="258">
        <v>1</v>
      </c>
      <c r="AH131" s="258">
        <v>1</v>
      </c>
      <c r="AI131" s="258">
        <v>1</v>
      </c>
      <c r="AJ131" s="258">
        <v>1</v>
      </c>
      <c r="AK131" s="258">
        <v>1</v>
      </c>
      <c r="AL131" s="258">
        <v>1</v>
      </c>
      <c r="AM131" s="258">
        <v>1</v>
      </c>
      <c r="AN131" s="258">
        <v>1</v>
      </c>
      <c r="AO131" s="257">
        <v>1</v>
      </c>
      <c r="AP131" s="258">
        <v>1</v>
      </c>
      <c r="AQ131" s="258">
        <v>1</v>
      </c>
      <c r="AR131" s="258">
        <v>1</v>
      </c>
      <c r="AS131" s="258">
        <v>1</v>
      </c>
      <c r="AT131" s="258">
        <v>1</v>
      </c>
      <c r="AU131" s="258">
        <v>1</v>
      </c>
      <c r="AV131" s="258">
        <v>1</v>
      </c>
      <c r="AW131" s="258">
        <v>1</v>
      </c>
      <c r="AX131" s="258">
        <v>1</v>
      </c>
      <c r="AY131" s="258">
        <v>1</v>
      </c>
      <c r="AZ131" s="258">
        <v>1</v>
      </c>
      <c r="BA131" s="258">
        <v>1</v>
      </c>
      <c r="BB131" s="257">
        <v>1</v>
      </c>
      <c r="BC131" s="258">
        <v>1</v>
      </c>
      <c r="BD131" s="258">
        <v>1</v>
      </c>
      <c r="BE131" s="258">
        <v>1</v>
      </c>
      <c r="BF131" s="258">
        <v>1</v>
      </c>
      <c r="BG131" s="258">
        <v>1</v>
      </c>
      <c r="BH131" s="258">
        <v>1</v>
      </c>
      <c r="BI131" s="258">
        <v>1</v>
      </c>
      <c r="BJ131" s="258">
        <v>1</v>
      </c>
      <c r="BK131" s="258">
        <v>1</v>
      </c>
      <c r="BL131" s="258">
        <v>1</v>
      </c>
      <c r="BM131" s="258">
        <v>1</v>
      </c>
      <c r="BN131" s="258">
        <v>1</v>
      </c>
      <c r="BO131" s="257">
        <v>1</v>
      </c>
    </row>
    <row r="132" spans="1:256" s="271" customFormat="1" x14ac:dyDescent="0.2">
      <c r="A132" s="266"/>
      <c r="B132" s="267" t="s">
        <v>142</v>
      </c>
      <c r="C132" s="275">
        <v>2</v>
      </c>
      <c r="D132" s="275">
        <v>2</v>
      </c>
      <c r="E132" s="275">
        <v>2</v>
      </c>
      <c r="F132" s="275">
        <v>2</v>
      </c>
      <c r="G132" s="275">
        <v>2</v>
      </c>
      <c r="H132" s="275">
        <v>2</v>
      </c>
      <c r="I132" s="275">
        <v>2</v>
      </c>
      <c r="J132" s="275">
        <v>2</v>
      </c>
      <c r="K132" s="275">
        <v>2</v>
      </c>
      <c r="L132" s="275">
        <v>2</v>
      </c>
      <c r="M132" s="275">
        <v>2</v>
      </c>
      <c r="N132" s="275">
        <v>2</v>
      </c>
      <c r="O132" s="268">
        <v>2</v>
      </c>
      <c r="P132" s="275">
        <v>3</v>
      </c>
      <c r="Q132" s="275">
        <v>3</v>
      </c>
      <c r="R132" s="275">
        <v>3</v>
      </c>
      <c r="S132" s="275">
        <v>3</v>
      </c>
      <c r="T132" s="275">
        <v>3</v>
      </c>
      <c r="U132" s="275">
        <v>3</v>
      </c>
      <c r="V132" s="275">
        <v>10</v>
      </c>
      <c r="W132" s="275">
        <v>10</v>
      </c>
      <c r="X132" s="275">
        <v>10</v>
      </c>
      <c r="Y132" s="275">
        <v>10</v>
      </c>
      <c r="Z132" s="275">
        <v>10</v>
      </c>
      <c r="AA132" s="275">
        <v>10</v>
      </c>
      <c r="AB132" s="268">
        <v>10</v>
      </c>
      <c r="AC132" s="275">
        <v>13</v>
      </c>
      <c r="AD132" s="275">
        <v>13</v>
      </c>
      <c r="AE132" s="275">
        <v>13</v>
      </c>
      <c r="AF132" s="275">
        <v>13</v>
      </c>
      <c r="AG132" s="275">
        <v>13</v>
      </c>
      <c r="AH132" s="275">
        <v>13</v>
      </c>
      <c r="AI132" s="275">
        <v>13</v>
      </c>
      <c r="AJ132" s="275">
        <v>13</v>
      </c>
      <c r="AK132" s="275">
        <v>13</v>
      </c>
      <c r="AL132" s="275">
        <v>13</v>
      </c>
      <c r="AM132" s="275">
        <v>13</v>
      </c>
      <c r="AN132" s="275">
        <v>13</v>
      </c>
      <c r="AO132" s="268">
        <v>13</v>
      </c>
      <c r="AP132" s="275">
        <v>15</v>
      </c>
      <c r="AQ132" s="275">
        <v>15</v>
      </c>
      <c r="AR132" s="275">
        <v>15</v>
      </c>
      <c r="AS132" s="275">
        <v>15</v>
      </c>
      <c r="AT132" s="275">
        <v>15</v>
      </c>
      <c r="AU132" s="275">
        <v>15</v>
      </c>
      <c r="AV132" s="275">
        <v>15</v>
      </c>
      <c r="AW132" s="275">
        <v>15</v>
      </c>
      <c r="AX132" s="275">
        <v>15</v>
      </c>
      <c r="AY132" s="275">
        <v>15</v>
      </c>
      <c r="AZ132" s="275">
        <v>15</v>
      </c>
      <c r="BA132" s="275">
        <v>15</v>
      </c>
      <c r="BB132" s="276">
        <v>15</v>
      </c>
      <c r="BC132" s="275">
        <v>15</v>
      </c>
      <c r="BD132" s="275">
        <v>15</v>
      </c>
      <c r="BE132" s="275">
        <v>15</v>
      </c>
      <c r="BF132" s="275">
        <v>15</v>
      </c>
      <c r="BG132" s="275">
        <v>15</v>
      </c>
      <c r="BH132" s="275">
        <v>15</v>
      </c>
      <c r="BI132" s="275">
        <v>15</v>
      </c>
      <c r="BJ132" s="275">
        <v>15</v>
      </c>
      <c r="BK132" s="275">
        <v>15</v>
      </c>
      <c r="BL132" s="275">
        <v>15</v>
      </c>
      <c r="BM132" s="275">
        <v>15</v>
      </c>
      <c r="BN132" s="275">
        <v>15</v>
      </c>
      <c r="BO132" s="276">
        <v>15</v>
      </c>
      <c r="BP132" s="270"/>
      <c r="BQ132" s="270"/>
      <c r="BR132" s="270"/>
      <c r="BS132" s="270"/>
      <c r="BT132" s="270"/>
      <c r="BU132" s="270"/>
      <c r="BV132" s="270"/>
      <c r="BW132" s="270"/>
      <c r="BX132" s="270"/>
      <c r="BY132" s="270"/>
      <c r="BZ132" s="270"/>
      <c r="CA132" s="270"/>
      <c r="CB132" s="270"/>
      <c r="CC132" s="270"/>
      <c r="CD132" s="270"/>
      <c r="CE132" s="270"/>
      <c r="CF132" s="270"/>
      <c r="CG132" s="270"/>
      <c r="CH132" s="270"/>
      <c r="CI132" s="270"/>
      <c r="CJ132" s="270"/>
      <c r="CK132" s="270"/>
      <c r="CL132" s="270"/>
      <c r="CM132" s="270"/>
      <c r="CN132" s="270"/>
      <c r="CO132" s="270"/>
      <c r="CP132" s="270"/>
      <c r="CQ132" s="270"/>
      <c r="CR132" s="270"/>
      <c r="CS132" s="270"/>
      <c r="CT132" s="270"/>
      <c r="CU132" s="270"/>
      <c r="CV132" s="270"/>
      <c r="CW132" s="270"/>
      <c r="CX132" s="270"/>
      <c r="CY132" s="270"/>
      <c r="CZ132" s="270"/>
      <c r="DA132" s="270"/>
      <c r="DB132" s="270"/>
      <c r="DC132" s="270"/>
      <c r="DD132" s="270"/>
      <c r="DE132" s="270"/>
      <c r="DF132" s="270"/>
      <c r="DG132" s="270"/>
      <c r="DH132" s="270"/>
      <c r="DI132" s="270"/>
      <c r="DJ132" s="270"/>
      <c r="DK132" s="270"/>
      <c r="DL132" s="270"/>
      <c r="DM132" s="270"/>
      <c r="DN132" s="270"/>
      <c r="DO132" s="270"/>
      <c r="DP132" s="270"/>
      <c r="DQ132" s="270"/>
      <c r="DR132" s="270"/>
      <c r="DS132" s="270"/>
      <c r="DT132" s="270"/>
      <c r="DU132" s="270"/>
      <c r="DV132" s="270"/>
      <c r="DW132" s="270"/>
      <c r="DX132" s="270"/>
      <c r="DY132" s="270"/>
      <c r="DZ132" s="270"/>
      <c r="EA132" s="270"/>
      <c r="EB132" s="270"/>
      <c r="EC132" s="270"/>
      <c r="ED132" s="270"/>
      <c r="EE132" s="270"/>
      <c r="EF132" s="270"/>
      <c r="EG132" s="270"/>
      <c r="EH132" s="270"/>
      <c r="EI132" s="270"/>
      <c r="EJ132" s="270"/>
      <c r="EK132" s="270"/>
      <c r="EL132" s="270"/>
      <c r="EM132" s="270"/>
    </row>
    <row r="133" spans="1:256" s="271" customFormat="1" x14ac:dyDescent="0.2">
      <c r="A133" s="266"/>
      <c r="B133" s="272"/>
      <c r="C133" s="275"/>
      <c r="D133" s="275"/>
      <c r="E133" s="275"/>
      <c r="F133" s="275"/>
      <c r="G133" s="275"/>
      <c r="H133" s="275"/>
      <c r="I133" s="275"/>
      <c r="J133" s="275"/>
      <c r="K133" s="275"/>
      <c r="L133" s="275"/>
      <c r="M133" s="275"/>
      <c r="N133" s="275"/>
      <c r="O133" s="268"/>
      <c r="P133" s="275"/>
      <c r="Q133" s="275"/>
      <c r="R133" s="275"/>
      <c r="S133" s="275"/>
      <c r="T133" s="275"/>
      <c r="U133" s="275"/>
      <c r="V133" s="275"/>
      <c r="W133" s="275"/>
      <c r="X133" s="275"/>
      <c r="Y133" s="275"/>
      <c r="Z133" s="275"/>
      <c r="AA133" s="275"/>
      <c r="AB133" s="268"/>
      <c r="AC133" s="275"/>
      <c r="AD133" s="275"/>
      <c r="AE133" s="275"/>
      <c r="AF133" s="275"/>
      <c r="AG133" s="275"/>
      <c r="AH133" s="275"/>
      <c r="AI133" s="275"/>
      <c r="AJ133" s="275"/>
      <c r="AK133" s="275"/>
      <c r="AL133" s="275"/>
      <c r="AM133" s="275"/>
      <c r="AN133" s="275"/>
      <c r="AO133" s="268"/>
      <c r="AP133" s="275"/>
      <c r="AQ133" s="275"/>
      <c r="AR133" s="275"/>
      <c r="AS133" s="275"/>
      <c r="AT133" s="275"/>
      <c r="AU133" s="275"/>
      <c r="AV133" s="275"/>
      <c r="AW133" s="275"/>
      <c r="AX133" s="275"/>
      <c r="AY133" s="275"/>
      <c r="AZ133" s="275"/>
      <c r="BA133" s="275"/>
      <c r="BB133" s="276"/>
      <c r="BC133" s="275"/>
      <c r="BD133" s="275"/>
      <c r="BE133" s="275"/>
      <c r="BF133" s="275"/>
      <c r="BG133" s="275"/>
      <c r="BH133" s="275"/>
      <c r="BI133" s="275"/>
      <c r="BJ133" s="275"/>
      <c r="BK133" s="275"/>
      <c r="BL133" s="275"/>
      <c r="BM133" s="275"/>
      <c r="BN133" s="275"/>
      <c r="BO133" s="277"/>
      <c r="BP133" s="270"/>
      <c r="BQ133" s="270"/>
      <c r="BR133" s="270"/>
      <c r="BS133" s="270"/>
      <c r="BT133" s="270"/>
      <c r="BU133" s="270"/>
      <c r="BV133" s="270"/>
      <c r="BW133" s="270"/>
      <c r="BX133" s="270"/>
      <c r="BY133" s="270"/>
      <c r="BZ133" s="270"/>
      <c r="CA133" s="270"/>
      <c r="CB133" s="270"/>
      <c r="CC133" s="270"/>
      <c r="CD133" s="270"/>
      <c r="CE133" s="270"/>
      <c r="CF133" s="270"/>
      <c r="CG133" s="270"/>
      <c r="CH133" s="270"/>
      <c r="CI133" s="270"/>
      <c r="CJ133" s="270"/>
      <c r="CK133" s="270"/>
      <c r="CL133" s="270"/>
      <c r="CM133" s="270"/>
      <c r="CN133" s="270"/>
      <c r="CO133" s="270"/>
      <c r="CP133" s="270"/>
      <c r="CQ133" s="270"/>
      <c r="CR133" s="270"/>
      <c r="CS133" s="270"/>
      <c r="CT133" s="270"/>
      <c r="CU133" s="270"/>
      <c r="CV133" s="270"/>
      <c r="CW133" s="270"/>
      <c r="CX133" s="270"/>
      <c r="CY133" s="270"/>
      <c r="CZ133" s="270"/>
      <c r="DA133" s="270"/>
      <c r="DB133" s="270"/>
      <c r="DC133" s="270"/>
      <c r="DD133" s="270"/>
      <c r="DE133" s="270"/>
      <c r="DF133" s="270"/>
      <c r="DG133" s="270"/>
      <c r="DH133" s="270"/>
      <c r="DI133" s="270"/>
      <c r="DJ133" s="270"/>
      <c r="DK133" s="270"/>
      <c r="DL133" s="270"/>
      <c r="DM133" s="270"/>
      <c r="DN133" s="270"/>
      <c r="DO133" s="270"/>
      <c r="DP133" s="270"/>
      <c r="DQ133" s="270"/>
      <c r="DR133" s="270"/>
      <c r="DS133" s="270"/>
      <c r="DT133" s="270"/>
      <c r="DU133" s="270"/>
      <c r="DV133" s="270"/>
      <c r="DW133" s="270"/>
      <c r="DX133" s="270"/>
      <c r="DY133" s="270"/>
      <c r="DZ133" s="270"/>
      <c r="EA133" s="270"/>
      <c r="EB133" s="270"/>
      <c r="EC133" s="270"/>
      <c r="ED133" s="270"/>
      <c r="EE133" s="270"/>
      <c r="EF133" s="270"/>
      <c r="EG133" s="270"/>
      <c r="EH133" s="270"/>
      <c r="EI133" s="270"/>
      <c r="EJ133" s="270"/>
      <c r="EK133" s="270"/>
      <c r="EL133" s="270"/>
      <c r="EM133" s="270"/>
    </row>
    <row r="134" spans="1:256" s="271" customFormat="1" x14ac:dyDescent="0.2">
      <c r="A134" s="266"/>
      <c r="B134" s="272"/>
      <c r="C134" s="275"/>
      <c r="D134" s="275"/>
      <c r="E134" s="275"/>
      <c r="F134" s="275"/>
      <c r="G134" s="275"/>
      <c r="H134" s="275"/>
      <c r="I134" s="275"/>
      <c r="J134" s="275"/>
      <c r="K134" s="275"/>
      <c r="L134" s="275"/>
      <c r="M134" s="275"/>
      <c r="N134" s="275"/>
      <c r="O134" s="268"/>
      <c r="P134" s="275"/>
      <c r="Q134" s="275"/>
      <c r="R134" s="275"/>
      <c r="S134" s="275"/>
      <c r="T134" s="275"/>
      <c r="U134" s="275"/>
      <c r="V134" s="275"/>
      <c r="W134" s="275"/>
      <c r="X134" s="275"/>
      <c r="Y134" s="275"/>
      <c r="Z134" s="275"/>
      <c r="AA134" s="275"/>
      <c r="AB134" s="268"/>
      <c r="AC134" s="275"/>
      <c r="AD134" s="275"/>
      <c r="AE134" s="275"/>
      <c r="AF134" s="275"/>
      <c r="AG134" s="275"/>
      <c r="AH134" s="275"/>
      <c r="AI134" s="275"/>
      <c r="AJ134" s="275"/>
      <c r="AK134" s="275"/>
      <c r="AL134" s="275"/>
      <c r="AM134" s="275"/>
      <c r="AN134" s="275"/>
      <c r="AO134" s="268"/>
      <c r="AP134" s="275"/>
      <c r="AQ134" s="275"/>
      <c r="AR134" s="275"/>
      <c r="AS134" s="275"/>
      <c r="AT134" s="275"/>
      <c r="AU134" s="275"/>
      <c r="AV134" s="275"/>
      <c r="AW134" s="275"/>
      <c r="AX134" s="275"/>
      <c r="AY134" s="275"/>
      <c r="AZ134" s="275"/>
      <c r="BA134" s="275"/>
      <c r="BB134" s="276"/>
      <c r="BC134" s="275"/>
      <c r="BD134" s="275"/>
      <c r="BE134" s="275"/>
      <c r="BF134" s="275"/>
      <c r="BG134" s="275"/>
      <c r="BH134" s="275"/>
      <c r="BI134" s="275"/>
      <c r="BJ134" s="275"/>
      <c r="BK134" s="275"/>
      <c r="BL134" s="275"/>
      <c r="BM134" s="275"/>
      <c r="BN134" s="275"/>
      <c r="BO134" s="278"/>
      <c r="BP134" s="270"/>
      <c r="BQ134" s="270"/>
      <c r="BR134" s="270"/>
      <c r="BS134" s="270"/>
      <c r="BT134" s="270"/>
      <c r="BU134" s="270"/>
      <c r="BV134" s="270"/>
      <c r="BW134" s="270"/>
      <c r="BX134" s="270"/>
      <c r="BY134" s="270"/>
      <c r="BZ134" s="270"/>
      <c r="CA134" s="270"/>
      <c r="CB134" s="270"/>
      <c r="CC134" s="270"/>
      <c r="CD134" s="270"/>
      <c r="CE134" s="270"/>
      <c r="CF134" s="270"/>
      <c r="CG134" s="270"/>
      <c r="CH134" s="270"/>
      <c r="CI134" s="270"/>
      <c r="CJ134" s="270"/>
      <c r="CK134" s="270"/>
      <c r="CL134" s="270"/>
      <c r="CM134" s="270"/>
      <c r="CN134" s="270"/>
      <c r="CO134" s="270"/>
      <c r="CP134" s="270"/>
      <c r="CQ134" s="270"/>
      <c r="CR134" s="270"/>
      <c r="CS134" s="270"/>
      <c r="CT134" s="270"/>
      <c r="CU134" s="270"/>
      <c r="CV134" s="270"/>
      <c r="CW134" s="270"/>
      <c r="CX134" s="270"/>
      <c r="CY134" s="270"/>
      <c r="CZ134" s="270"/>
      <c r="DA134" s="270"/>
      <c r="DB134" s="270"/>
      <c r="DC134" s="270"/>
      <c r="DD134" s="270"/>
      <c r="DE134" s="270"/>
      <c r="DF134" s="270"/>
      <c r="DG134" s="270"/>
      <c r="DH134" s="270"/>
      <c r="DI134" s="270"/>
      <c r="DJ134" s="270"/>
      <c r="DK134" s="270"/>
      <c r="DL134" s="270"/>
      <c r="DM134" s="270"/>
      <c r="DN134" s="270"/>
      <c r="DO134" s="270"/>
      <c r="DP134" s="270"/>
      <c r="DQ134" s="270"/>
      <c r="DR134" s="270"/>
      <c r="DS134" s="270"/>
      <c r="DT134" s="270"/>
      <c r="DU134" s="270"/>
      <c r="DV134" s="270"/>
      <c r="DW134" s="270"/>
      <c r="DX134" s="270"/>
      <c r="DY134" s="270"/>
      <c r="DZ134" s="270"/>
      <c r="EA134" s="270"/>
      <c r="EB134" s="270"/>
      <c r="EC134" s="270"/>
      <c r="ED134" s="270"/>
      <c r="EE134" s="270"/>
      <c r="EF134" s="270"/>
      <c r="EG134" s="270"/>
      <c r="EH134" s="270"/>
      <c r="EI134" s="270"/>
      <c r="EJ134" s="270"/>
      <c r="EK134" s="270"/>
      <c r="EL134" s="270"/>
      <c r="EM134" s="270"/>
    </row>
    <row r="135" spans="1:256" ht="13.5" thickBot="1" x14ac:dyDescent="0.25">
      <c r="B135" s="246"/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80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80"/>
      <c r="AC135" s="279"/>
      <c r="AD135" s="279"/>
      <c r="AE135" s="279"/>
      <c r="AF135" s="279"/>
      <c r="AG135" s="279"/>
      <c r="AH135" s="279"/>
      <c r="AI135" s="279"/>
      <c r="AJ135" s="279"/>
      <c r="AK135" s="279"/>
      <c r="AL135" s="279"/>
      <c r="AM135" s="279"/>
      <c r="AN135" s="279"/>
      <c r="AO135" s="280"/>
      <c r="AP135" s="279"/>
      <c r="AQ135" s="279"/>
      <c r="AR135" s="279"/>
      <c r="AS135" s="279"/>
      <c r="AT135" s="279"/>
      <c r="AU135" s="279"/>
      <c r="AV135" s="279"/>
      <c r="AW135" s="279"/>
      <c r="AX135" s="279"/>
      <c r="AY135" s="279"/>
      <c r="AZ135" s="279"/>
      <c r="BA135" s="279"/>
      <c r="BB135" s="280"/>
      <c r="BC135" s="279"/>
      <c r="BD135" s="279"/>
      <c r="BE135" s="279"/>
      <c r="BF135" s="279"/>
      <c r="BG135" s="279"/>
      <c r="BH135" s="279"/>
      <c r="BI135" s="279"/>
      <c r="BJ135" s="279"/>
      <c r="BK135" s="279"/>
      <c r="BL135" s="279"/>
      <c r="BM135" s="279"/>
      <c r="BN135" s="279"/>
      <c r="BO135" s="232"/>
    </row>
    <row r="136" spans="1:256" s="221" customFormat="1" ht="12.75" customHeight="1" x14ac:dyDescent="0.2">
      <c r="A136" s="217"/>
      <c r="B136" s="217"/>
      <c r="C136" s="194" t="s">
        <v>92</v>
      </c>
      <c r="D136" s="194" t="s">
        <v>93</v>
      </c>
      <c r="E136" s="194" t="s">
        <v>94</v>
      </c>
      <c r="F136" s="194" t="s">
        <v>95</v>
      </c>
      <c r="G136" s="194" t="s">
        <v>96</v>
      </c>
      <c r="H136" s="194" t="s">
        <v>97</v>
      </c>
      <c r="I136" s="194" t="s">
        <v>98</v>
      </c>
      <c r="J136" s="194" t="s">
        <v>99</v>
      </c>
      <c r="K136" s="194" t="s">
        <v>100</v>
      </c>
      <c r="L136" s="194" t="s">
        <v>101</v>
      </c>
      <c r="M136" s="194" t="s">
        <v>102</v>
      </c>
      <c r="N136" s="194" t="s">
        <v>103</v>
      </c>
      <c r="O136" s="281" t="s">
        <v>91</v>
      </c>
      <c r="P136" s="194" t="s">
        <v>92</v>
      </c>
      <c r="Q136" s="194" t="s">
        <v>93</v>
      </c>
      <c r="R136" s="194" t="s">
        <v>94</v>
      </c>
      <c r="S136" s="194" t="s">
        <v>95</v>
      </c>
      <c r="T136" s="194" t="s">
        <v>96</v>
      </c>
      <c r="U136" s="194" t="s">
        <v>97</v>
      </c>
      <c r="V136" s="194" t="s">
        <v>98</v>
      </c>
      <c r="W136" s="194" t="s">
        <v>99</v>
      </c>
      <c r="X136" s="194" t="s">
        <v>100</v>
      </c>
      <c r="Y136" s="194" t="s">
        <v>101</v>
      </c>
      <c r="Z136" s="194" t="s">
        <v>102</v>
      </c>
      <c r="AA136" s="194" t="s">
        <v>103</v>
      </c>
      <c r="AB136" s="281" t="s">
        <v>9</v>
      </c>
      <c r="AC136" s="194" t="s">
        <v>92</v>
      </c>
      <c r="AD136" s="194" t="s">
        <v>93</v>
      </c>
      <c r="AE136" s="194" t="s">
        <v>94</v>
      </c>
      <c r="AF136" s="194" t="s">
        <v>95</v>
      </c>
      <c r="AG136" s="194" t="s">
        <v>96</v>
      </c>
      <c r="AH136" s="194" t="s">
        <v>97</v>
      </c>
      <c r="AI136" s="194" t="s">
        <v>98</v>
      </c>
      <c r="AJ136" s="194" t="s">
        <v>99</v>
      </c>
      <c r="AK136" s="194" t="s">
        <v>100</v>
      </c>
      <c r="AL136" s="194" t="s">
        <v>101</v>
      </c>
      <c r="AM136" s="194" t="s">
        <v>102</v>
      </c>
      <c r="AN136" s="194" t="s">
        <v>103</v>
      </c>
      <c r="AO136" s="281" t="s">
        <v>9</v>
      </c>
      <c r="AP136" s="194" t="s">
        <v>92</v>
      </c>
      <c r="AQ136" s="194" t="s">
        <v>93</v>
      </c>
      <c r="AR136" s="194" t="s">
        <v>94</v>
      </c>
      <c r="AS136" s="194" t="s">
        <v>95</v>
      </c>
      <c r="AT136" s="194" t="s">
        <v>96</v>
      </c>
      <c r="AU136" s="194" t="s">
        <v>97</v>
      </c>
      <c r="AV136" s="194" t="s">
        <v>98</v>
      </c>
      <c r="AW136" s="194" t="s">
        <v>99</v>
      </c>
      <c r="AX136" s="194" t="s">
        <v>100</v>
      </c>
      <c r="AY136" s="194" t="s">
        <v>101</v>
      </c>
      <c r="AZ136" s="194" t="s">
        <v>102</v>
      </c>
      <c r="BA136" s="194" t="s">
        <v>103</v>
      </c>
      <c r="BB136" s="281" t="s">
        <v>9</v>
      </c>
      <c r="BC136" s="194" t="s">
        <v>92</v>
      </c>
      <c r="BD136" s="194" t="s">
        <v>93</v>
      </c>
      <c r="BE136" s="194" t="s">
        <v>94</v>
      </c>
      <c r="BF136" s="194" t="s">
        <v>95</v>
      </c>
      <c r="BG136" s="194" t="s">
        <v>96</v>
      </c>
      <c r="BH136" s="194" t="s">
        <v>97</v>
      </c>
      <c r="BI136" s="194" t="s">
        <v>98</v>
      </c>
      <c r="BJ136" s="194" t="s">
        <v>99</v>
      </c>
      <c r="BK136" s="194" t="s">
        <v>100</v>
      </c>
      <c r="BL136" s="194" t="s">
        <v>101</v>
      </c>
      <c r="BM136" s="194" t="s">
        <v>102</v>
      </c>
      <c r="BN136" s="194" t="s">
        <v>103</v>
      </c>
      <c r="BO136" s="218" t="s">
        <v>9</v>
      </c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19"/>
      <c r="CO136" s="219"/>
      <c r="CP136" s="219"/>
      <c r="CQ136" s="219"/>
      <c r="CR136" s="219"/>
      <c r="CS136" s="219"/>
      <c r="CT136" s="219"/>
      <c r="CU136" s="219"/>
      <c r="CV136" s="219"/>
      <c r="CW136" s="219"/>
      <c r="CX136" s="219"/>
      <c r="CY136" s="219"/>
      <c r="CZ136" s="219"/>
      <c r="DA136" s="219"/>
      <c r="DB136" s="219"/>
      <c r="DC136" s="219"/>
      <c r="DD136" s="219"/>
      <c r="DE136" s="219"/>
      <c r="DF136" s="219"/>
      <c r="DG136" s="219"/>
      <c r="DH136" s="219"/>
      <c r="DI136" s="219"/>
      <c r="DJ136" s="219"/>
      <c r="DK136" s="219"/>
      <c r="DL136" s="219"/>
      <c r="DM136" s="219"/>
      <c r="DN136" s="219"/>
      <c r="DO136" s="219"/>
      <c r="DP136" s="219"/>
      <c r="DQ136" s="219"/>
      <c r="DR136" s="219"/>
      <c r="DS136" s="219"/>
      <c r="DT136" s="219"/>
      <c r="DU136" s="219"/>
      <c r="DV136" s="219"/>
      <c r="DW136" s="219"/>
      <c r="DX136" s="219"/>
      <c r="DY136" s="219"/>
      <c r="DZ136" s="219"/>
      <c r="EA136" s="219"/>
      <c r="EB136" s="219"/>
      <c r="EC136" s="219"/>
      <c r="ED136" s="219"/>
      <c r="EE136" s="219"/>
      <c r="EF136" s="219"/>
      <c r="EG136" s="219"/>
      <c r="EH136" s="219"/>
      <c r="EI136" s="219"/>
      <c r="EJ136" s="219"/>
      <c r="EK136" s="219"/>
      <c r="EL136" s="219"/>
      <c r="EM136" s="219"/>
      <c r="EN136" s="219"/>
      <c r="EO136" s="219"/>
      <c r="EP136" s="219"/>
      <c r="EQ136" s="219"/>
      <c r="ER136" s="219"/>
      <c r="ES136" s="219"/>
      <c r="ET136" s="219"/>
      <c r="EU136" s="219"/>
      <c r="EV136" s="219"/>
      <c r="EW136" s="219"/>
      <c r="EX136" s="219"/>
      <c r="EY136" s="219"/>
      <c r="EZ136" s="219"/>
      <c r="FA136" s="219"/>
      <c r="FB136" s="219"/>
      <c r="FC136" s="219"/>
      <c r="FD136" s="219"/>
      <c r="FE136" s="219"/>
      <c r="FF136" s="219"/>
      <c r="FG136" s="219"/>
      <c r="FH136" s="219"/>
      <c r="FI136" s="219"/>
      <c r="FJ136" s="219"/>
      <c r="FK136" s="219"/>
      <c r="FL136" s="219"/>
      <c r="FM136" s="219"/>
      <c r="FN136" s="219"/>
      <c r="FO136" s="219"/>
      <c r="FP136" s="219"/>
      <c r="FQ136" s="219"/>
      <c r="FR136" s="219"/>
      <c r="FS136" s="219"/>
      <c r="FT136" s="219"/>
      <c r="FU136" s="219"/>
      <c r="FV136" s="219"/>
      <c r="FW136" s="219"/>
      <c r="FX136" s="219"/>
      <c r="FY136" s="219"/>
      <c r="FZ136" s="219"/>
      <c r="GA136" s="219"/>
      <c r="GB136" s="219"/>
      <c r="GC136" s="219"/>
      <c r="GD136" s="219"/>
      <c r="GE136" s="219"/>
      <c r="GF136" s="219"/>
      <c r="GG136" s="219"/>
      <c r="GH136" s="219"/>
      <c r="GI136" s="219"/>
      <c r="GJ136" s="219"/>
      <c r="GK136" s="219"/>
      <c r="GL136" s="219"/>
      <c r="GM136" s="219"/>
      <c r="GN136" s="219"/>
      <c r="GO136" s="219"/>
      <c r="GP136" s="219"/>
      <c r="GQ136" s="219"/>
      <c r="GR136" s="219"/>
      <c r="GS136" s="219"/>
      <c r="GT136" s="219"/>
      <c r="GU136" s="219"/>
      <c r="GV136" s="220"/>
      <c r="GW136" s="220"/>
      <c r="GX136" s="220"/>
      <c r="GY136" s="220"/>
      <c r="GZ136" s="220"/>
      <c r="HA136" s="220"/>
      <c r="HB136" s="220"/>
      <c r="HC136" s="220"/>
      <c r="HD136" s="220"/>
      <c r="HE136" s="220"/>
      <c r="HF136" s="220"/>
      <c r="HG136" s="220"/>
      <c r="HH136" s="220"/>
      <c r="HI136" s="220"/>
      <c r="HJ136" s="220"/>
      <c r="HK136" s="220"/>
      <c r="HL136" s="220"/>
      <c r="HM136" s="220"/>
      <c r="HN136" s="220"/>
      <c r="HO136" s="220"/>
      <c r="HP136" s="220"/>
      <c r="HQ136" s="220"/>
      <c r="HR136" s="220"/>
      <c r="HS136" s="220"/>
      <c r="HT136" s="220"/>
      <c r="HU136" s="220"/>
      <c r="HV136" s="220"/>
      <c r="HW136" s="220"/>
      <c r="HX136" s="220"/>
      <c r="HY136" s="220"/>
      <c r="HZ136" s="220"/>
      <c r="IA136" s="220"/>
      <c r="IB136" s="220"/>
      <c r="IC136" s="220"/>
      <c r="ID136" s="220"/>
      <c r="IE136" s="220"/>
      <c r="IF136" s="220"/>
      <c r="IG136" s="220"/>
      <c r="IH136" s="220"/>
      <c r="II136" s="220"/>
      <c r="IJ136" s="220"/>
      <c r="IK136" s="220"/>
      <c r="IL136" s="220"/>
      <c r="IM136" s="220"/>
      <c r="IN136" s="220"/>
      <c r="IO136" s="220"/>
      <c r="IP136" s="220"/>
      <c r="IQ136" s="220"/>
      <c r="IR136" s="220"/>
      <c r="IS136" s="220"/>
      <c r="IT136" s="220"/>
      <c r="IU136" s="220"/>
      <c r="IV136" s="220"/>
    </row>
    <row r="137" spans="1:256" s="222" customFormat="1" ht="15" customHeight="1" thickBot="1" x14ac:dyDescent="0.25">
      <c r="A137" s="217"/>
      <c r="B137" s="217"/>
      <c r="C137" s="194" t="s">
        <v>0</v>
      </c>
      <c r="D137" s="194" t="s">
        <v>0</v>
      </c>
      <c r="E137" s="194" t="s">
        <v>0</v>
      </c>
      <c r="F137" s="194" t="s">
        <v>0</v>
      </c>
      <c r="G137" s="194" t="s">
        <v>0</v>
      </c>
      <c r="H137" s="194" t="s">
        <v>0</v>
      </c>
      <c r="I137" s="194" t="s">
        <v>0</v>
      </c>
      <c r="J137" s="194" t="s">
        <v>0</v>
      </c>
      <c r="K137" s="194" t="s">
        <v>0</v>
      </c>
      <c r="L137" s="194" t="s">
        <v>0</v>
      </c>
      <c r="M137" s="194" t="s">
        <v>0</v>
      </c>
      <c r="N137" s="194" t="s">
        <v>0</v>
      </c>
      <c r="O137" s="281" t="s">
        <v>0</v>
      </c>
      <c r="P137" s="194" t="s">
        <v>1</v>
      </c>
      <c r="Q137" s="194" t="s">
        <v>1</v>
      </c>
      <c r="R137" s="194" t="s">
        <v>1</v>
      </c>
      <c r="S137" s="194" t="s">
        <v>1</v>
      </c>
      <c r="T137" s="194" t="s">
        <v>1</v>
      </c>
      <c r="U137" s="194" t="s">
        <v>1</v>
      </c>
      <c r="V137" s="194" t="s">
        <v>1</v>
      </c>
      <c r="W137" s="194" t="s">
        <v>1</v>
      </c>
      <c r="X137" s="194" t="s">
        <v>1</v>
      </c>
      <c r="Y137" s="194" t="s">
        <v>1</v>
      </c>
      <c r="Z137" s="194" t="s">
        <v>1</v>
      </c>
      <c r="AA137" s="194" t="s">
        <v>1</v>
      </c>
      <c r="AB137" s="281" t="s">
        <v>1</v>
      </c>
      <c r="AC137" s="194" t="s">
        <v>2</v>
      </c>
      <c r="AD137" s="194" t="s">
        <v>2</v>
      </c>
      <c r="AE137" s="194" t="s">
        <v>2</v>
      </c>
      <c r="AF137" s="194" t="s">
        <v>2</v>
      </c>
      <c r="AG137" s="194" t="s">
        <v>2</v>
      </c>
      <c r="AH137" s="194" t="s">
        <v>2</v>
      </c>
      <c r="AI137" s="194" t="s">
        <v>2</v>
      </c>
      <c r="AJ137" s="194" t="s">
        <v>2</v>
      </c>
      <c r="AK137" s="194" t="s">
        <v>2</v>
      </c>
      <c r="AL137" s="194" t="s">
        <v>2</v>
      </c>
      <c r="AM137" s="194" t="s">
        <v>2</v>
      </c>
      <c r="AN137" s="194" t="s">
        <v>2</v>
      </c>
      <c r="AO137" s="281" t="s">
        <v>2</v>
      </c>
      <c r="AP137" s="194" t="s">
        <v>3</v>
      </c>
      <c r="AQ137" s="194" t="s">
        <v>3</v>
      </c>
      <c r="AR137" s="194" t="s">
        <v>3</v>
      </c>
      <c r="AS137" s="194" t="s">
        <v>3</v>
      </c>
      <c r="AT137" s="194" t="s">
        <v>3</v>
      </c>
      <c r="AU137" s="194" t="s">
        <v>3</v>
      </c>
      <c r="AV137" s="194" t="s">
        <v>3</v>
      </c>
      <c r="AW137" s="194" t="s">
        <v>3</v>
      </c>
      <c r="AX137" s="194" t="s">
        <v>3</v>
      </c>
      <c r="AY137" s="194" t="s">
        <v>3</v>
      </c>
      <c r="AZ137" s="194" t="s">
        <v>3</v>
      </c>
      <c r="BA137" s="194" t="s">
        <v>3</v>
      </c>
      <c r="BB137" s="281" t="s">
        <v>3</v>
      </c>
      <c r="BC137" s="194" t="s">
        <v>4</v>
      </c>
      <c r="BD137" s="194" t="s">
        <v>4</v>
      </c>
      <c r="BE137" s="194" t="s">
        <v>4</v>
      </c>
      <c r="BF137" s="194" t="s">
        <v>4</v>
      </c>
      <c r="BG137" s="194" t="s">
        <v>4</v>
      </c>
      <c r="BH137" s="194" t="s">
        <v>4</v>
      </c>
      <c r="BI137" s="194" t="s">
        <v>4</v>
      </c>
      <c r="BJ137" s="194" t="s">
        <v>4</v>
      </c>
      <c r="BK137" s="194" t="s">
        <v>4</v>
      </c>
      <c r="BL137" s="194" t="s">
        <v>4</v>
      </c>
      <c r="BM137" s="194" t="s">
        <v>4</v>
      </c>
      <c r="BN137" s="194" t="s">
        <v>4</v>
      </c>
      <c r="BO137" s="218" t="s">
        <v>4</v>
      </c>
      <c r="BP137" s="219"/>
      <c r="BQ137" s="219"/>
      <c r="BR137" s="219"/>
      <c r="BS137" s="219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  <c r="CN137" s="219"/>
      <c r="CO137" s="219"/>
      <c r="CP137" s="219"/>
      <c r="CQ137" s="219"/>
      <c r="CR137" s="219"/>
      <c r="CS137" s="219"/>
      <c r="CT137" s="219"/>
      <c r="CU137" s="219"/>
      <c r="CV137" s="219"/>
      <c r="CW137" s="219"/>
      <c r="CX137" s="219"/>
      <c r="CY137" s="219"/>
      <c r="CZ137" s="219"/>
      <c r="DA137" s="219"/>
      <c r="DB137" s="219"/>
      <c r="DC137" s="219"/>
      <c r="DD137" s="219"/>
      <c r="DE137" s="219"/>
      <c r="DF137" s="219"/>
      <c r="DG137" s="219"/>
      <c r="DH137" s="219"/>
      <c r="DI137" s="219"/>
      <c r="DJ137" s="219"/>
      <c r="DK137" s="219"/>
      <c r="DL137" s="219"/>
      <c r="DM137" s="219"/>
      <c r="DN137" s="219"/>
      <c r="DO137" s="219"/>
      <c r="DP137" s="219"/>
      <c r="DQ137" s="219"/>
      <c r="DR137" s="219"/>
      <c r="DS137" s="219"/>
      <c r="DT137" s="219"/>
      <c r="DU137" s="219"/>
      <c r="DV137" s="219"/>
      <c r="DW137" s="219"/>
      <c r="DX137" s="219"/>
      <c r="DY137" s="219"/>
      <c r="DZ137" s="219"/>
      <c r="EA137" s="219"/>
      <c r="EB137" s="219"/>
      <c r="EC137" s="219"/>
      <c r="ED137" s="219"/>
      <c r="EE137" s="219"/>
      <c r="EF137" s="219"/>
      <c r="EG137" s="219"/>
      <c r="EH137" s="219"/>
      <c r="EI137" s="219"/>
      <c r="EJ137" s="219"/>
      <c r="EK137" s="219"/>
      <c r="EL137" s="219"/>
      <c r="EM137" s="219"/>
      <c r="EN137" s="219"/>
      <c r="EO137" s="219"/>
      <c r="EP137" s="219"/>
      <c r="EQ137" s="219"/>
      <c r="ER137" s="219"/>
      <c r="ES137" s="219"/>
      <c r="ET137" s="219"/>
      <c r="EU137" s="219"/>
      <c r="EV137" s="219"/>
      <c r="EW137" s="219"/>
      <c r="EX137" s="219"/>
      <c r="EY137" s="219"/>
      <c r="EZ137" s="219"/>
      <c r="FA137" s="219"/>
      <c r="FB137" s="219"/>
      <c r="FC137" s="219"/>
      <c r="FD137" s="219"/>
      <c r="FE137" s="219"/>
      <c r="FF137" s="219"/>
      <c r="FG137" s="219"/>
      <c r="FH137" s="219"/>
      <c r="FI137" s="219"/>
      <c r="FJ137" s="219"/>
      <c r="FK137" s="219"/>
      <c r="FL137" s="219"/>
      <c r="FM137" s="219"/>
      <c r="FN137" s="219"/>
      <c r="FO137" s="219"/>
      <c r="FP137" s="219"/>
      <c r="FQ137" s="219"/>
      <c r="FR137" s="219"/>
      <c r="FS137" s="219"/>
      <c r="FT137" s="219"/>
      <c r="FU137" s="219"/>
      <c r="FV137" s="219"/>
      <c r="FW137" s="219"/>
      <c r="FX137" s="219"/>
      <c r="FY137" s="219"/>
      <c r="FZ137" s="219"/>
      <c r="GA137" s="219"/>
      <c r="GB137" s="219"/>
      <c r="GC137" s="219"/>
      <c r="GD137" s="219"/>
      <c r="GE137" s="219"/>
      <c r="GF137" s="219"/>
      <c r="GG137" s="219"/>
      <c r="GH137" s="219"/>
      <c r="GI137" s="219"/>
      <c r="GJ137" s="219"/>
      <c r="GK137" s="219"/>
      <c r="GL137" s="219"/>
      <c r="GM137" s="219"/>
      <c r="GN137" s="219"/>
      <c r="GO137" s="219"/>
      <c r="GP137" s="219"/>
      <c r="GQ137" s="219"/>
      <c r="GR137" s="219"/>
      <c r="GS137" s="219"/>
      <c r="GT137" s="219"/>
      <c r="GU137" s="219"/>
      <c r="GV137" s="220"/>
      <c r="GW137" s="220"/>
      <c r="GX137" s="220"/>
      <c r="GY137" s="220"/>
      <c r="GZ137" s="220"/>
      <c r="HA137" s="220"/>
      <c r="HB137" s="220"/>
      <c r="HC137" s="220"/>
      <c r="HD137" s="220"/>
      <c r="HE137" s="220"/>
      <c r="HF137" s="220"/>
      <c r="HG137" s="220"/>
      <c r="HH137" s="220"/>
      <c r="HI137" s="220"/>
      <c r="HJ137" s="220"/>
      <c r="HK137" s="220"/>
      <c r="HL137" s="220"/>
      <c r="HM137" s="220"/>
      <c r="HN137" s="220"/>
      <c r="HO137" s="220"/>
      <c r="HP137" s="220"/>
      <c r="HQ137" s="220"/>
      <c r="HR137" s="220"/>
      <c r="HS137" s="220"/>
      <c r="HT137" s="220"/>
      <c r="HU137" s="220"/>
      <c r="HV137" s="220"/>
      <c r="HW137" s="220"/>
      <c r="HX137" s="220"/>
      <c r="HY137" s="220"/>
      <c r="HZ137" s="220"/>
      <c r="IA137" s="220"/>
      <c r="IB137" s="220"/>
      <c r="IC137" s="220"/>
      <c r="ID137" s="220"/>
      <c r="IE137" s="220"/>
      <c r="IF137" s="220"/>
      <c r="IG137" s="220"/>
      <c r="IH137" s="220"/>
      <c r="II137" s="220"/>
      <c r="IJ137" s="220"/>
      <c r="IK137" s="220"/>
      <c r="IL137" s="220"/>
      <c r="IM137" s="220"/>
      <c r="IN137" s="220"/>
      <c r="IO137" s="220"/>
      <c r="IP137" s="220"/>
      <c r="IQ137" s="220"/>
      <c r="IR137" s="220"/>
      <c r="IS137" s="220"/>
      <c r="IT137" s="220"/>
      <c r="IU137" s="220"/>
      <c r="IV137" s="220"/>
    </row>
    <row r="138" spans="1:256" s="283" customFormat="1" x14ac:dyDescent="0.2">
      <c r="A138" s="285" t="s">
        <v>261</v>
      </c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57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57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57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57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107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195"/>
      <c r="CW138" s="195"/>
      <c r="CX138" s="195"/>
      <c r="CY138" s="195"/>
      <c r="CZ138" s="195"/>
      <c r="DA138" s="195"/>
      <c r="DB138" s="195"/>
      <c r="DC138" s="195"/>
      <c r="DD138" s="195"/>
      <c r="DE138" s="195"/>
      <c r="DF138" s="195"/>
      <c r="DG138" s="195"/>
      <c r="DH138" s="195"/>
      <c r="DI138" s="195"/>
      <c r="DJ138" s="195"/>
      <c r="DK138" s="195"/>
      <c r="DL138" s="195"/>
      <c r="DM138" s="195"/>
      <c r="DN138" s="195"/>
      <c r="DO138" s="195"/>
      <c r="DP138" s="195"/>
      <c r="DQ138" s="195"/>
      <c r="DR138" s="195"/>
      <c r="DS138" s="195"/>
      <c r="DT138" s="195"/>
      <c r="DU138" s="195"/>
      <c r="DV138" s="195"/>
      <c r="DW138" s="195"/>
      <c r="DX138" s="195"/>
      <c r="DY138" s="195"/>
      <c r="DZ138" s="195"/>
      <c r="EA138" s="195"/>
      <c r="EB138" s="195"/>
      <c r="EC138" s="195"/>
      <c r="ED138" s="195"/>
      <c r="EE138" s="195"/>
      <c r="EF138" s="195"/>
      <c r="EG138" s="195"/>
      <c r="EH138" s="195"/>
      <c r="EI138" s="195"/>
      <c r="EJ138" s="195"/>
      <c r="EK138" s="195"/>
      <c r="EL138" s="195"/>
      <c r="EM138" s="195"/>
      <c r="EN138" s="195"/>
      <c r="EO138" s="195"/>
      <c r="EP138" s="195"/>
      <c r="EQ138" s="195"/>
      <c r="ER138" s="195"/>
      <c r="ES138" s="195"/>
      <c r="ET138" s="195"/>
      <c r="EU138" s="195"/>
      <c r="EV138" s="195"/>
      <c r="EW138" s="195"/>
      <c r="EX138" s="195"/>
      <c r="EY138" s="195"/>
      <c r="EZ138" s="195"/>
      <c r="FA138" s="195"/>
      <c r="FB138" s="195"/>
      <c r="FC138" s="195"/>
      <c r="FD138" s="195"/>
      <c r="FE138" s="195"/>
      <c r="FF138" s="195"/>
      <c r="FG138" s="195"/>
      <c r="FH138" s="195"/>
      <c r="FI138" s="195"/>
      <c r="FJ138" s="195"/>
      <c r="FK138" s="195"/>
      <c r="FL138" s="195"/>
      <c r="FM138" s="195"/>
      <c r="FN138" s="195"/>
      <c r="FO138" s="195"/>
      <c r="FP138" s="195"/>
      <c r="FQ138" s="195"/>
      <c r="FR138" s="195"/>
      <c r="FS138" s="195"/>
      <c r="FT138" s="195"/>
      <c r="FU138" s="195"/>
      <c r="FV138" s="195"/>
      <c r="FW138" s="195"/>
      <c r="FX138" s="195"/>
      <c r="FY138" s="195"/>
      <c r="FZ138" s="195"/>
      <c r="GA138" s="195"/>
      <c r="GB138" s="195"/>
      <c r="GC138" s="195"/>
      <c r="GD138" s="195"/>
      <c r="GE138" s="195"/>
      <c r="GF138" s="195"/>
      <c r="GG138" s="195"/>
      <c r="GH138" s="195"/>
      <c r="GI138" s="195"/>
      <c r="GJ138" s="195"/>
      <c r="GK138" s="195"/>
      <c r="GL138" s="195"/>
      <c r="GM138" s="195"/>
      <c r="GN138" s="195"/>
      <c r="GO138" s="195"/>
      <c r="GP138" s="195"/>
      <c r="GQ138" s="195"/>
      <c r="GR138" s="195"/>
      <c r="GS138" s="195"/>
      <c r="GT138" s="195"/>
      <c r="GU138" s="195"/>
    </row>
    <row r="139" spans="1:256" s="283" customFormat="1" x14ac:dyDescent="0.2">
      <c r="A139" s="286">
        <v>2.5000000000000001E-2</v>
      </c>
      <c r="B139" s="287" t="s">
        <v>165</v>
      </c>
      <c r="C139" s="288">
        <v>333.157375</v>
      </c>
      <c r="D139" s="288">
        <v>373.13626000000022</v>
      </c>
      <c r="E139" s="288">
        <v>417.91261120000019</v>
      </c>
      <c r="F139" s="288">
        <v>468.0621245440002</v>
      </c>
      <c r="G139" s="288">
        <v>524.22957948928024</v>
      </c>
      <c r="H139" s="288">
        <v>587.13712902799375</v>
      </c>
      <c r="I139" s="288">
        <v>657.59358451135324</v>
      </c>
      <c r="J139" s="288">
        <v>736.5048146527156</v>
      </c>
      <c r="K139" s="288">
        <v>824.88539241104161</v>
      </c>
      <c r="L139" s="288">
        <v>923.87163950036688</v>
      </c>
      <c r="M139" s="288">
        <v>1034.7362362404108</v>
      </c>
      <c r="N139" s="288">
        <v>1158.9045845892601</v>
      </c>
      <c r="O139" s="280">
        <v>8040.1313311664235</v>
      </c>
      <c r="P139" s="288">
        <v>1599.3070769872811</v>
      </c>
      <c r="Q139" s="288">
        <v>1788.6705231270835</v>
      </c>
      <c r="R139" s="288">
        <v>2000.5022424937947</v>
      </c>
      <c r="S139" s="288">
        <v>2237.4728938436579</v>
      </c>
      <c r="T139" s="288">
        <v>2502.5710615805647</v>
      </c>
      <c r="U139" s="288">
        <v>2799.1411514934684</v>
      </c>
      <c r="V139" s="288">
        <v>3123.2906012739004</v>
      </c>
      <c r="W139" s="288">
        <v>3435.6196614012911</v>
      </c>
      <c r="X139" s="288">
        <v>3779.1816275414199</v>
      </c>
      <c r="Y139" s="288">
        <v>4157.0997902955614</v>
      </c>
      <c r="Z139" s="288">
        <v>4572.8097693251193</v>
      </c>
      <c r="AA139" s="288">
        <v>5030.0907462576306</v>
      </c>
      <c r="AB139" s="280">
        <v>37025.757145620773</v>
      </c>
      <c r="AC139" s="288">
        <v>5999.2105364780036</v>
      </c>
      <c r="AD139" s="288">
        <v>6367.0920569676136</v>
      </c>
      <c r="AE139" s="288">
        <v>6757.6807797506699</v>
      </c>
      <c r="AF139" s="288">
        <v>7172.3898818499147</v>
      </c>
      <c r="AG139" s="288">
        <v>7612.7213905002491</v>
      </c>
      <c r="AH139" s="288">
        <v>8080.2718389287447</v>
      </c>
      <c r="AI139" s="288">
        <v>8576.7382874628347</v>
      </c>
      <c r="AJ139" s="288">
        <v>9103.9247339648409</v>
      </c>
      <c r="AK139" s="288">
        <v>9663.7489391973031</v>
      </c>
      <c r="AL139" s="288">
        <v>10258.249694439277</v>
      </c>
      <c r="AM139" s="288">
        <v>10889.594560506981</v>
      </c>
      <c r="AN139" s="288">
        <v>11560.088109290853</v>
      </c>
      <c r="AO139" s="280">
        <v>102041.7108093373</v>
      </c>
      <c r="AP139" s="288">
        <v>13557.36625294367</v>
      </c>
      <c r="AQ139" s="288">
        <v>14205.44676013883</v>
      </c>
      <c r="AR139" s="288">
        <v>14885.797639046441</v>
      </c>
      <c r="AS139" s="288">
        <v>15600.090533620481</v>
      </c>
      <c r="AT139" s="288">
        <v>16350.086803318212</v>
      </c>
      <c r="AU139" s="288">
        <v>17137.642482705025</v>
      </c>
      <c r="AV139" s="288">
        <v>17964.713521702561</v>
      </c>
      <c r="AW139" s="288">
        <v>18833.361322641351</v>
      </c>
      <c r="AX139" s="288">
        <v>19745.758591221944</v>
      </c>
      <c r="AY139" s="288">
        <v>20704.195519486246</v>
      </c>
      <c r="AZ139" s="288">
        <v>21711.08631995806</v>
      </c>
      <c r="BA139" s="288">
        <v>22768.976131230273</v>
      </c>
      <c r="BB139" s="280">
        <v>213464.5218780131</v>
      </c>
      <c r="BC139" s="288">
        <v>26161.160844264581</v>
      </c>
      <c r="BD139" s="288">
        <v>26927.86259304962</v>
      </c>
      <c r="BE139" s="288">
        <v>28116.337413409627</v>
      </c>
      <c r="BF139" s="288">
        <v>28974.761603788229</v>
      </c>
      <c r="BG139" s="288">
        <v>30271.690367771862</v>
      </c>
      <c r="BH139" s="288">
        <v>31232.988642146491</v>
      </c>
      <c r="BI139" s="288">
        <v>32650.526196482395</v>
      </c>
      <c r="BJ139" s="288">
        <v>33727.217258447541</v>
      </c>
      <c r="BK139" s="288">
        <v>35278.977391103319</v>
      </c>
      <c r="BL139" s="288">
        <v>36485.11528714664</v>
      </c>
      <c r="BM139" s="288">
        <v>38186.349391465308</v>
      </c>
      <c r="BN139" s="288">
        <v>39537.712550444958</v>
      </c>
      <c r="BO139" s="232">
        <v>387550.69953952054</v>
      </c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  <c r="CI139" s="195"/>
      <c r="CJ139" s="195"/>
      <c r="CK139" s="195"/>
      <c r="CL139" s="195"/>
      <c r="CM139" s="195"/>
      <c r="CN139" s="195"/>
      <c r="CO139" s="195"/>
      <c r="CP139" s="195"/>
      <c r="CQ139" s="195"/>
      <c r="CR139" s="195"/>
      <c r="CS139" s="195"/>
      <c r="CT139" s="195"/>
      <c r="CU139" s="195"/>
      <c r="CV139" s="195"/>
      <c r="CW139" s="195"/>
      <c r="CX139" s="195"/>
      <c r="CY139" s="195"/>
      <c r="CZ139" s="195"/>
      <c r="DA139" s="195"/>
      <c r="DB139" s="195"/>
      <c r="DC139" s="195"/>
      <c r="DD139" s="195"/>
      <c r="DE139" s="195"/>
      <c r="DF139" s="195"/>
      <c r="DG139" s="195"/>
      <c r="DH139" s="195"/>
      <c r="DI139" s="195"/>
      <c r="DJ139" s="195"/>
      <c r="DK139" s="195"/>
      <c r="DL139" s="195"/>
      <c r="DM139" s="195"/>
      <c r="DN139" s="195"/>
      <c r="DO139" s="195"/>
      <c r="DP139" s="195"/>
      <c r="DQ139" s="195"/>
      <c r="DR139" s="195"/>
      <c r="DS139" s="195"/>
      <c r="DT139" s="195"/>
      <c r="DU139" s="195"/>
      <c r="DV139" s="195"/>
      <c r="DW139" s="195"/>
      <c r="DX139" s="195"/>
      <c r="DY139" s="195"/>
      <c r="DZ139" s="195"/>
      <c r="EA139" s="195"/>
      <c r="EB139" s="195"/>
      <c r="EC139" s="195"/>
      <c r="ED139" s="195"/>
      <c r="EE139" s="195"/>
      <c r="EF139" s="195"/>
      <c r="EG139" s="195"/>
      <c r="EH139" s="195"/>
      <c r="EI139" s="195"/>
      <c r="EJ139" s="195"/>
      <c r="EK139" s="195"/>
      <c r="EL139" s="195"/>
      <c r="EM139" s="195"/>
    </row>
    <row r="140" spans="1:256" s="283" customFormat="1" x14ac:dyDescent="0.2">
      <c r="A140" s="282"/>
      <c r="B140" s="287" t="s">
        <v>197</v>
      </c>
      <c r="C140" s="288">
        <v>12500</v>
      </c>
      <c r="D140" s="288">
        <v>250</v>
      </c>
      <c r="E140" s="288">
        <v>250</v>
      </c>
      <c r="F140" s="288">
        <v>250</v>
      </c>
      <c r="G140" s="288">
        <v>250</v>
      </c>
      <c r="H140" s="288">
        <v>250</v>
      </c>
      <c r="I140" s="288">
        <v>250</v>
      </c>
      <c r="J140" s="288">
        <v>250</v>
      </c>
      <c r="K140" s="288">
        <v>250</v>
      </c>
      <c r="L140" s="288">
        <v>250</v>
      </c>
      <c r="M140" s="288">
        <v>250</v>
      </c>
      <c r="N140" s="288">
        <v>250</v>
      </c>
      <c r="O140" s="280">
        <v>15250</v>
      </c>
      <c r="P140" s="288">
        <v>275</v>
      </c>
      <c r="Q140" s="288">
        <v>275</v>
      </c>
      <c r="R140" s="288">
        <v>275</v>
      </c>
      <c r="S140" s="288">
        <v>275</v>
      </c>
      <c r="T140" s="288">
        <v>275</v>
      </c>
      <c r="U140" s="288">
        <v>275</v>
      </c>
      <c r="V140" s="288">
        <v>825</v>
      </c>
      <c r="W140" s="288">
        <v>825</v>
      </c>
      <c r="X140" s="288">
        <v>825</v>
      </c>
      <c r="Y140" s="288">
        <v>825</v>
      </c>
      <c r="Z140" s="288">
        <v>825</v>
      </c>
      <c r="AA140" s="288">
        <v>825</v>
      </c>
      <c r="AB140" s="280">
        <v>6600</v>
      </c>
      <c r="AC140" s="289">
        <v>1237.5</v>
      </c>
      <c r="AD140" s="290">
        <v>1237.5</v>
      </c>
      <c r="AE140" s="290">
        <v>1237.5</v>
      </c>
      <c r="AF140" s="290">
        <v>1237.5</v>
      </c>
      <c r="AG140" s="290">
        <v>1237.5</v>
      </c>
      <c r="AH140" s="290">
        <v>1237.5</v>
      </c>
      <c r="AI140" s="290">
        <v>1237.5</v>
      </c>
      <c r="AJ140" s="290">
        <v>1237.5</v>
      </c>
      <c r="AK140" s="290">
        <v>1237.5</v>
      </c>
      <c r="AL140" s="290">
        <v>1237.5</v>
      </c>
      <c r="AM140" s="290">
        <v>1237.5</v>
      </c>
      <c r="AN140" s="290">
        <v>1237.5</v>
      </c>
      <c r="AO140" s="280">
        <v>14850</v>
      </c>
      <c r="AP140" s="291">
        <v>1670.625</v>
      </c>
      <c r="AQ140" s="291">
        <v>1670.625</v>
      </c>
      <c r="AR140" s="291">
        <v>1670.625</v>
      </c>
      <c r="AS140" s="291">
        <v>1670.625</v>
      </c>
      <c r="AT140" s="291">
        <v>1670.625</v>
      </c>
      <c r="AU140" s="291">
        <v>1670.625</v>
      </c>
      <c r="AV140" s="291">
        <v>1670.625</v>
      </c>
      <c r="AW140" s="291">
        <v>1670.625</v>
      </c>
      <c r="AX140" s="291">
        <v>1670.625</v>
      </c>
      <c r="AY140" s="291">
        <v>1670.625</v>
      </c>
      <c r="AZ140" s="291">
        <v>1670.625</v>
      </c>
      <c r="BA140" s="291">
        <v>1670.625</v>
      </c>
      <c r="BB140" s="280">
        <v>20047.5</v>
      </c>
      <c r="BC140" s="289">
        <v>2171.8125</v>
      </c>
      <c r="BD140" s="290">
        <v>2171.8125</v>
      </c>
      <c r="BE140" s="290">
        <v>2171.8125</v>
      </c>
      <c r="BF140" s="290">
        <v>2171.8125</v>
      </c>
      <c r="BG140" s="290">
        <v>2171.8125</v>
      </c>
      <c r="BH140" s="290">
        <v>2171.8125</v>
      </c>
      <c r="BI140" s="290">
        <v>2171.8125</v>
      </c>
      <c r="BJ140" s="290">
        <v>2171.8125</v>
      </c>
      <c r="BK140" s="290">
        <v>2171.8125</v>
      </c>
      <c r="BL140" s="290">
        <v>2171.8125</v>
      </c>
      <c r="BM140" s="290">
        <v>2171.8125</v>
      </c>
      <c r="BN140" s="290">
        <v>2171.8125</v>
      </c>
      <c r="BO140" s="232">
        <v>26061.75</v>
      </c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  <c r="CI140" s="195"/>
      <c r="CJ140" s="195"/>
      <c r="CK140" s="195"/>
      <c r="CL140" s="195"/>
      <c r="CM140" s="195"/>
      <c r="CN140" s="195"/>
      <c r="CO140" s="195"/>
      <c r="CP140" s="195"/>
      <c r="CQ140" s="195"/>
      <c r="CR140" s="195"/>
      <c r="CS140" s="195"/>
      <c r="CT140" s="195"/>
      <c r="CU140" s="195"/>
      <c r="CV140" s="195"/>
      <c r="CW140" s="195"/>
      <c r="CX140" s="195"/>
      <c r="CY140" s="195"/>
      <c r="CZ140" s="195"/>
      <c r="DA140" s="195"/>
      <c r="DB140" s="195"/>
      <c r="DC140" s="195"/>
      <c r="DD140" s="195"/>
      <c r="DE140" s="195"/>
      <c r="DF140" s="195"/>
      <c r="DG140" s="195"/>
      <c r="DH140" s="195"/>
      <c r="DI140" s="195"/>
      <c r="DJ140" s="195"/>
      <c r="DK140" s="195"/>
      <c r="DL140" s="195"/>
      <c r="DM140" s="195"/>
      <c r="DN140" s="195"/>
      <c r="DO140" s="195"/>
      <c r="DP140" s="195"/>
      <c r="DQ140" s="195"/>
      <c r="DR140" s="195"/>
      <c r="DS140" s="195"/>
      <c r="DT140" s="195"/>
      <c r="DU140" s="195"/>
      <c r="DV140" s="195"/>
      <c r="DW140" s="195"/>
      <c r="DX140" s="195"/>
      <c r="DY140" s="195"/>
      <c r="DZ140" s="195"/>
      <c r="EA140" s="195"/>
      <c r="EB140" s="195"/>
      <c r="EC140" s="195"/>
      <c r="ED140" s="195"/>
      <c r="EE140" s="195"/>
      <c r="EF140" s="195"/>
      <c r="EG140" s="195"/>
      <c r="EH140" s="195"/>
      <c r="EI140" s="195"/>
      <c r="EJ140" s="195"/>
      <c r="EK140" s="195"/>
      <c r="EL140" s="195"/>
      <c r="EM140" s="195"/>
    </row>
    <row r="141" spans="1:256" s="283" customFormat="1" x14ac:dyDescent="0.2">
      <c r="A141" s="292"/>
      <c r="B141" s="287" t="s">
        <v>168</v>
      </c>
      <c r="C141" s="288">
        <v>11000</v>
      </c>
      <c r="D141" s="288">
        <v>11000</v>
      </c>
      <c r="E141" s="288">
        <v>11000</v>
      </c>
      <c r="F141" s="288">
        <v>11000</v>
      </c>
      <c r="G141" s="288">
        <v>11000</v>
      </c>
      <c r="H141" s="288">
        <v>11000</v>
      </c>
      <c r="I141" s="288">
        <v>11000</v>
      </c>
      <c r="J141" s="288">
        <v>11000</v>
      </c>
      <c r="K141" s="288">
        <v>11000</v>
      </c>
      <c r="L141" s="288">
        <v>11000</v>
      </c>
      <c r="M141" s="288">
        <v>11000</v>
      </c>
      <c r="N141" s="288">
        <v>11000</v>
      </c>
      <c r="O141" s="280">
        <v>132000</v>
      </c>
      <c r="P141" s="288">
        <v>12100.000000000002</v>
      </c>
      <c r="Q141" s="288">
        <v>12100.000000000002</v>
      </c>
      <c r="R141" s="288">
        <v>12100.000000000002</v>
      </c>
      <c r="S141" s="288">
        <v>12100.000000000002</v>
      </c>
      <c r="T141" s="288">
        <v>12100.000000000002</v>
      </c>
      <c r="U141" s="288">
        <v>12100.000000000002</v>
      </c>
      <c r="V141" s="288">
        <v>48400.000000000007</v>
      </c>
      <c r="W141" s="288">
        <v>48400.000000000007</v>
      </c>
      <c r="X141" s="288">
        <v>48400.000000000007</v>
      </c>
      <c r="Y141" s="288">
        <v>48400.000000000007</v>
      </c>
      <c r="Z141" s="288">
        <v>48400.000000000007</v>
      </c>
      <c r="AA141" s="288">
        <v>48400.000000000007</v>
      </c>
      <c r="AB141" s="280">
        <v>363000.00000000006</v>
      </c>
      <c r="AC141" s="289">
        <v>72600.000000000015</v>
      </c>
      <c r="AD141" s="290">
        <v>72600.000000000015</v>
      </c>
      <c r="AE141" s="290">
        <v>72600.000000000015</v>
      </c>
      <c r="AF141" s="290">
        <v>72600.000000000015</v>
      </c>
      <c r="AG141" s="290">
        <v>72600.000000000015</v>
      </c>
      <c r="AH141" s="290">
        <v>72600.000000000015</v>
      </c>
      <c r="AI141" s="290">
        <v>72600.000000000015</v>
      </c>
      <c r="AJ141" s="290">
        <v>72600.000000000015</v>
      </c>
      <c r="AK141" s="290">
        <v>72600.000000000015</v>
      </c>
      <c r="AL141" s="290">
        <v>72600.000000000015</v>
      </c>
      <c r="AM141" s="290">
        <v>72600.000000000015</v>
      </c>
      <c r="AN141" s="290">
        <v>72600.000000000015</v>
      </c>
      <c r="AO141" s="280">
        <v>871200.00000000012</v>
      </c>
      <c r="AP141" s="291">
        <v>98010.000000000029</v>
      </c>
      <c r="AQ141" s="291">
        <v>98010.000000000029</v>
      </c>
      <c r="AR141" s="291">
        <v>98010.000000000029</v>
      </c>
      <c r="AS141" s="291">
        <v>98010.000000000029</v>
      </c>
      <c r="AT141" s="291">
        <v>98010.000000000029</v>
      </c>
      <c r="AU141" s="291">
        <v>98010.000000000029</v>
      </c>
      <c r="AV141" s="291">
        <v>98010.000000000029</v>
      </c>
      <c r="AW141" s="291">
        <v>98010.000000000029</v>
      </c>
      <c r="AX141" s="291">
        <v>98010.000000000029</v>
      </c>
      <c r="AY141" s="291">
        <v>98010.000000000029</v>
      </c>
      <c r="AZ141" s="291">
        <v>98010.000000000029</v>
      </c>
      <c r="BA141" s="291">
        <v>98010.000000000029</v>
      </c>
      <c r="BB141" s="280">
        <v>1176120.0000000002</v>
      </c>
      <c r="BC141" s="289">
        <v>127413.00000000004</v>
      </c>
      <c r="BD141" s="290">
        <v>127413.00000000004</v>
      </c>
      <c r="BE141" s="290">
        <v>127413.00000000004</v>
      </c>
      <c r="BF141" s="290">
        <v>127413.00000000004</v>
      </c>
      <c r="BG141" s="290">
        <v>127413.00000000004</v>
      </c>
      <c r="BH141" s="290">
        <v>127413.00000000004</v>
      </c>
      <c r="BI141" s="290">
        <v>127413.00000000004</v>
      </c>
      <c r="BJ141" s="290">
        <v>127413.00000000004</v>
      </c>
      <c r="BK141" s="290">
        <v>127413.00000000004</v>
      </c>
      <c r="BL141" s="290">
        <v>127413.00000000004</v>
      </c>
      <c r="BM141" s="290">
        <v>127413.00000000004</v>
      </c>
      <c r="BN141" s="290">
        <v>127413.00000000004</v>
      </c>
      <c r="BO141" s="232">
        <v>1528956.0000000002</v>
      </c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/>
      <c r="CU141" s="195"/>
      <c r="CV141" s="195"/>
      <c r="CW141" s="195"/>
      <c r="CX141" s="195"/>
      <c r="CY141" s="195"/>
      <c r="CZ141" s="195"/>
      <c r="DA141" s="195"/>
      <c r="DB141" s="195"/>
      <c r="DC141" s="195"/>
      <c r="DD141" s="195"/>
      <c r="DE141" s="195"/>
      <c r="DF141" s="195"/>
      <c r="DG141" s="195"/>
      <c r="DH141" s="195"/>
      <c r="DI141" s="195"/>
      <c r="DJ141" s="195"/>
      <c r="DK141" s="195"/>
      <c r="DL141" s="195"/>
      <c r="DM141" s="195"/>
      <c r="DN141" s="195"/>
      <c r="DO141" s="195"/>
      <c r="DP141" s="195"/>
      <c r="DQ141" s="195"/>
      <c r="DR141" s="195"/>
      <c r="DS141" s="195"/>
      <c r="DT141" s="195"/>
      <c r="DU141" s="195"/>
      <c r="DV141" s="195"/>
      <c r="DW141" s="195"/>
      <c r="DX141" s="195"/>
      <c r="DY141" s="195"/>
      <c r="DZ141" s="195"/>
      <c r="EA141" s="195"/>
      <c r="EB141" s="195"/>
      <c r="EC141" s="195"/>
      <c r="ED141" s="195"/>
      <c r="EE141" s="195"/>
      <c r="EF141" s="195"/>
      <c r="EG141" s="195"/>
      <c r="EH141" s="195"/>
      <c r="EI141" s="195"/>
      <c r="EJ141" s="195"/>
      <c r="EK141" s="195"/>
      <c r="EL141" s="195"/>
      <c r="EM141" s="195"/>
    </row>
    <row r="142" spans="1:256" s="283" customFormat="1" x14ac:dyDescent="0.2">
      <c r="A142" s="282"/>
      <c r="B142" s="287" t="s">
        <v>190</v>
      </c>
      <c r="C142" s="289">
        <v>0</v>
      </c>
      <c r="D142" s="290">
        <v>0</v>
      </c>
      <c r="E142" s="290">
        <v>0</v>
      </c>
      <c r="F142" s="290">
        <v>0</v>
      </c>
      <c r="G142" s="290">
        <v>0</v>
      </c>
      <c r="H142" s="290">
        <v>0</v>
      </c>
      <c r="I142" s="290">
        <v>0</v>
      </c>
      <c r="J142" s="290">
        <v>0</v>
      </c>
      <c r="K142" s="290">
        <v>0</v>
      </c>
      <c r="L142" s="290">
        <v>0</v>
      </c>
      <c r="M142" s="290">
        <v>0</v>
      </c>
      <c r="N142" s="290">
        <v>0</v>
      </c>
      <c r="O142" s="280">
        <v>0</v>
      </c>
      <c r="P142" s="290">
        <v>0</v>
      </c>
      <c r="Q142" s="290">
        <v>0</v>
      </c>
      <c r="R142" s="290">
        <v>0</v>
      </c>
      <c r="S142" s="290">
        <v>0</v>
      </c>
      <c r="T142" s="290">
        <v>0</v>
      </c>
      <c r="U142" s="290">
        <v>0</v>
      </c>
      <c r="V142" s="288">
        <v>10000</v>
      </c>
      <c r="W142" s="288">
        <v>10000</v>
      </c>
      <c r="X142" s="288">
        <v>10000</v>
      </c>
      <c r="Y142" s="288">
        <v>10000</v>
      </c>
      <c r="Z142" s="288">
        <v>10000</v>
      </c>
      <c r="AA142" s="288">
        <v>10000</v>
      </c>
      <c r="AB142" s="280">
        <v>60000</v>
      </c>
      <c r="AC142" s="289">
        <v>15000</v>
      </c>
      <c r="AD142" s="290">
        <v>15000</v>
      </c>
      <c r="AE142" s="290">
        <v>15000</v>
      </c>
      <c r="AF142" s="290">
        <v>15000</v>
      </c>
      <c r="AG142" s="290">
        <v>15000</v>
      </c>
      <c r="AH142" s="290">
        <v>15000</v>
      </c>
      <c r="AI142" s="290">
        <v>15000</v>
      </c>
      <c r="AJ142" s="290">
        <v>15000</v>
      </c>
      <c r="AK142" s="290">
        <v>15000</v>
      </c>
      <c r="AL142" s="290">
        <v>15000</v>
      </c>
      <c r="AM142" s="290">
        <v>15000</v>
      </c>
      <c r="AN142" s="290">
        <v>15000</v>
      </c>
      <c r="AO142" s="280">
        <v>180000</v>
      </c>
      <c r="AP142" s="291">
        <v>20250</v>
      </c>
      <c r="AQ142" s="291">
        <v>20250</v>
      </c>
      <c r="AR142" s="291">
        <v>20250</v>
      </c>
      <c r="AS142" s="291">
        <v>20250</v>
      </c>
      <c r="AT142" s="291">
        <v>20250</v>
      </c>
      <c r="AU142" s="291">
        <v>20250</v>
      </c>
      <c r="AV142" s="291">
        <v>20250</v>
      </c>
      <c r="AW142" s="291">
        <v>20250</v>
      </c>
      <c r="AX142" s="291">
        <v>20250</v>
      </c>
      <c r="AY142" s="291">
        <v>20250</v>
      </c>
      <c r="AZ142" s="291">
        <v>20250</v>
      </c>
      <c r="BA142" s="291">
        <v>20250</v>
      </c>
      <c r="BB142" s="280">
        <v>243000</v>
      </c>
      <c r="BC142" s="289">
        <v>26325</v>
      </c>
      <c r="BD142" s="290">
        <v>26325</v>
      </c>
      <c r="BE142" s="290">
        <v>26325</v>
      </c>
      <c r="BF142" s="290">
        <v>26325</v>
      </c>
      <c r="BG142" s="290">
        <v>26325</v>
      </c>
      <c r="BH142" s="290">
        <v>26325</v>
      </c>
      <c r="BI142" s="290">
        <v>26325</v>
      </c>
      <c r="BJ142" s="290">
        <v>26325</v>
      </c>
      <c r="BK142" s="290">
        <v>26325</v>
      </c>
      <c r="BL142" s="290">
        <v>26325</v>
      </c>
      <c r="BM142" s="290">
        <v>26325</v>
      </c>
      <c r="BN142" s="290">
        <v>26325</v>
      </c>
      <c r="BO142" s="232">
        <v>315900</v>
      </c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  <c r="CH142" s="195"/>
      <c r="CI142" s="195"/>
      <c r="CJ142" s="195"/>
      <c r="CK142" s="195"/>
      <c r="CL142" s="195"/>
      <c r="CM142" s="195"/>
      <c r="CN142" s="195"/>
      <c r="CO142" s="195"/>
      <c r="CP142" s="195"/>
      <c r="CQ142" s="195"/>
      <c r="CR142" s="195"/>
      <c r="CS142" s="195"/>
      <c r="CT142" s="195"/>
      <c r="CU142" s="195"/>
      <c r="CV142" s="195"/>
      <c r="CW142" s="195"/>
      <c r="CX142" s="195"/>
      <c r="CY142" s="195"/>
      <c r="CZ142" s="195"/>
      <c r="DA142" s="195"/>
      <c r="DB142" s="195"/>
      <c r="DC142" s="195"/>
      <c r="DD142" s="195"/>
      <c r="DE142" s="195"/>
      <c r="DF142" s="195"/>
      <c r="DG142" s="195"/>
      <c r="DH142" s="195"/>
      <c r="DI142" s="195"/>
      <c r="DJ142" s="195"/>
      <c r="DK142" s="195"/>
      <c r="DL142" s="195"/>
      <c r="DM142" s="195"/>
      <c r="DN142" s="195"/>
      <c r="DO142" s="195"/>
      <c r="DP142" s="195"/>
      <c r="DQ142" s="195"/>
      <c r="DR142" s="195"/>
      <c r="DS142" s="195"/>
      <c r="DT142" s="195"/>
      <c r="DU142" s="195"/>
      <c r="DV142" s="195"/>
      <c r="DW142" s="195"/>
      <c r="DX142" s="195"/>
      <c r="DY142" s="195"/>
      <c r="DZ142" s="195"/>
      <c r="EA142" s="195"/>
      <c r="EB142" s="195"/>
      <c r="EC142" s="195"/>
      <c r="ED142" s="195"/>
      <c r="EE142" s="195"/>
      <c r="EF142" s="195"/>
      <c r="EG142" s="195"/>
      <c r="EH142" s="195"/>
      <c r="EI142" s="195"/>
      <c r="EJ142" s="195"/>
      <c r="EK142" s="195"/>
      <c r="EL142" s="195"/>
      <c r="EM142" s="195"/>
    </row>
    <row r="143" spans="1:256" s="283" customFormat="1" x14ac:dyDescent="0.2">
      <c r="A143" s="282"/>
      <c r="B143" s="287" t="s">
        <v>295</v>
      </c>
      <c r="C143" s="288">
        <v>1750</v>
      </c>
      <c r="D143" s="288">
        <v>1750</v>
      </c>
      <c r="E143" s="288">
        <v>1750</v>
      </c>
      <c r="F143" s="288">
        <v>1750</v>
      </c>
      <c r="G143" s="288">
        <v>1750</v>
      </c>
      <c r="H143" s="288">
        <v>1750</v>
      </c>
      <c r="I143" s="288">
        <v>1750</v>
      </c>
      <c r="J143" s="288">
        <v>1750</v>
      </c>
      <c r="K143" s="288">
        <v>1750</v>
      </c>
      <c r="L143" s="288">
        <v>1750</v>
      </c>
      <c r="M143" s="288">
        <v>1750</v>
      </c>
      <c r="N143" s="288">
        <v>1750</v>
      </c>
      <c r="O143" s="280">
        <v>21000</v>
      </c>
      <c r="P143" s="288">
        <v>1925.0000000000002</v>
      </c>
      <c r="Q143" s="288">
        <v>1925.0000000000002</v>
      </c>
      <c r="R143" s="288">
        <v>1925.0000000000002</v>
      </c>
      <c r="S143" s="288">
        <v>1925.0000000000002</v>
      </c>
      <c r="T143" s="288">
        <v>1925.0000000000002</v>
      </c>
      <c r="U143" s="288">
        <v>1925.0000000000002</v>
      </c>
      <c r="V143" s="288">
        <v>5775.0000000000009</v>
      </c>
      <c r="W143" s="288">
        <v>5775.0000000000009</v>
      </c>
      <c r="X143" s="288">
        <v>5775.0000000000009</v>
      </c>
      <c r="Y143" s="288">
        <v>5775.0000000000009</v>
      </c>
      <c r="Z143" s="288">
        <v>5775.0000000000009</v>
      </c>
      <c r="AA143" s="288">
        <v>5775.0000000000009</v>
      </c>
      <c r="AB143" s="280">
        <v>46200.000000000007</v>
      </c>
      <c r="AC143" s="289">
        <v>8662.5000000000018</v>
      </c>
      <c r="AD143" s="290">
        <v>8662.5000000000018</v>
      </c>
      <c r="AE143" s="290">
        <v>8662.5000000000018</v>
      </c>
      <c r="AF143" s="290">
        <v>8662.5000000000018</v>
      </c>
      <c r="AG143" s="290">
        <v>8662.5000000000018</v>
      </c>
      <c r="AH143" s="290">
        <v>8662.5000000000018</v>
      </c>
      <c r="AI143" s="290">
        <v>8662.5000000000018</v>
      </c>
      <c r="AJ143" s="290">
        <v>8662.5000000000018</v>
      </c>
      <c r="AK143" s="290">
        <v>8662.5000000000018</v>
      </c>
      <c r="AL143" s="290">
        <v>8662.5000000000018</v>
      </c>
      <c r="AM143" s="290">
        <v>8662.5000000000018</v>
      </c>
      <c r="AN143" s="290">
        <v>8662.5000000000018</v>
      </c>
      <c r="AO143" s="280">
        <v>103950.00000000001</v>
      </c>
      <c r="AP143" s="291">
        <v>11694.375000000004</v>
      </c>
      <c r="AQ143" s="291">
        <v>11694.375000000004</v>
      </c>
      <c r="AR143" s="291">
        <v>11694.375000000004</v>
      </c>
      <c r="AS143" s="291">
        <v>11694.375000000004</v>
      </c>
      <c r="AT143" s="291">
        <v>11694.375000000004</v>
      </c>
      <c r="AU143" s="291">
        <v>11694.375000000004</v>
      </c>
      <c r="AV143" s="291">
        <v>11694.375000000004</v>
      </c>
      <c r="AW143" s="291">
        <v>11694.375000000004</v>
      </c>
      <c r="AX143" s="291">
        <v>11694.375000000004</v>
      </c>
      <c r="AY143" s="291">
        <v>11694.375000000004</v>
      </c>
      <c r="AZ143" s="291">
        <v>11694.375000000004</v>
      </c>
      <c r="BA143" s="291">
        <v>11694.375000000004</v>
      </c>
      <c r="BB143" s="280">
        <v>140332.50000000003</v>
      </c>
      <c r="BC143" s="289">
        <v>15202.687500000005</v>
      </c>
      <c r="BD143" s="290">
        <v>15202.687500000005</v>
      </c>
      <c r="BE143" s="290">
        <v>15202.687500000005</v>
      </c>
      <c r="BF143" s="290">
        <v>15202.687500000005</v>
      </c>
      <c r="BG143" s="290">
        <v>15202.687500000005</v>
      </c>
      <c r="BH143" s="290">
        <v>15202.687500000005</v>
      </c>
      <c r="BI143" s="290">
        <v>15202.687500000005</v>
      </c>
      <c r="BJ143" s="290">
        <v>15202.687500000005</v>
      </c>
      <c r="BK143" s="290">
        <v>15202.687500000005</v>
      </c>
      <c r="BL143" s="290">
        <v>15202.687500000005</v>
      </c>
      <c r="BM143" s="290">
        <v>15202.687500000005</v>
      </c>
      <c r="BN143" s="290">
        <v>15202.687500000005</v>
      </c>
      <c r="BO143" s="232">
        <v>182432.25000000003</v>
      </c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  <c r="CH143" s="195"/>
      <c r="CI143" s="195"/>
      <c r="CJ143" s="195"/>
      <c r="CK143" s="195"/>
      <c r="CL143" s="195"/>
      <c r="CM143" s="195"/>
      <c r="CN143" s="195"/>
      <c r="CO143" s="195"/>
      <c r="CP143" s="195"/>
      <c r="CQ143" s="195"/>
      <c r="CR143" s="195"/>
      <c r="CS143" s="195"/>
      <c r="CT143" s="195"/>
      <c r="CU143" s="195"/>
      <c r="CV143" s="195"/>
      <c r="CW143" s="195"/>
      <c r="CX143" s="195"/>
      <c r="CY143" s="195"/>
      <c r="CZ143" s="195"/>
      <c r="DA143" s="195"/>
      <c r="DB143" s="195"/>
      <c r="DC143" s="195"/>
      <c r="DD143" s="195"/>
      <c r="DE143" s="195"/>
      <c r="DF143" s="195"/>
      <c r="DG143" s="195"/>
      <c r="DH143" s="195"/>
      <c r="DI143" s="195"/>
      <c r="DJ143" s="195"/>
      <c r="DK143" s="195"/>
      <c r="DL143" s="195"/>
      <c r="DM143" s="195"/>
      <c r="DN143" s="195"/>
      <c r="DO143" s="195"/>
      <c r="DP143" s="195"/>
      <c r="DQ143" s="195"/>
      <c r="DR143" s="195"/>
      <c r="DS143" s="195"/>
      <c r="DT143" s="195"/>
      <c r="DU143" s="195"/>
      <c r="DV143" s="195"/>
      <c r="DW143" s="195"/>
      <c r="DX143" s="195"/>
      <c r="DY143" s="195"/>
      <c r="DZ143" s="195"/>
      <c r="EA143" s="195"/>
      <c r="EB143" s="195"/>
      <c r="EC143" s="195"/>
      <c r="ED143" s="195"/>
      <c r="EE143" s="195"/>
      <c r="EF143" s="195"/>
      <c r="EG143" s="195"/>
      <c r="EH143" s="195"/>
      <c r="EI143" s="195"/>
      <c r="EJ143" s="195"/>
      <c r="EK143" s="195"/>
      <c r="EL143" s="195"/>
      <c r="EM143" s="195"/>
    </row>
    <row r="144" spans="1:256" s="283" customFormat="1" x14ac:dyDescent="0.2">
      <c r="A144" s="282"/>
      <c r="B144" s="287" t="s">
        <v>218</v>
      </c>
      <c r="C144" s="288">
        <v>0</v>
      </c>
      <c r="D144" s="288">
        <v>0</v>
      </c>
      <c r="E144" s="288">
        <v>0</v>
      </c>
      <c r="F144" s="288">
        <v>20000</v>
      </c>
      <c r="G144" s="288">
        <v>0</v>
      </c>
      <c r="H144" s="288">
        <v>0</v>
      </c>
      <c r="I144" s="288">
        <v>0</v>
      </c>
      <c r="J144" s="288">
        <v>20000</v>
      </c>
      <c r="K144" s="288">
        <v>0</v>
      </c>
      <c r="L144" s="288">
        <v>0</v>
      </c>
      <c r="M144" s="288">
        <v>0</v>
      </c>
      <c r="N144" s="288">
        <v>20000</v>
      </c>
      <c r="O144" s="280">
        <v>60000</v>
      </c>
      <c r="P144" s="288">
        <v>0</v>
      </c>
      <c r="Q144" s="288">
        <v>0</v>
      </c>
      <c r="R144" s="288">
        <v>0</v>
      </c>
      <c r="S144" s="288">
        <v>20000</v>
      </c>
      <c r="T144" s="288">
        <v>0</v>
      </c>
      <c r="U144" s="288">
        <v>0</v>
      </c>
      <c r="V144" s="288">
        <v>0</v>
      </c>
      <c r="W144" s="288">
        <v>20000</v>
      </c>
      <c r="X144" s="288">
        <v>0</v>
      </c>
      <c r="Y144" s="288">
        <v>0</v>
      </c>
      <c r="Z144" s="288">
        <v>0</v>
      </c>
      <c r="AA144" s="288">
        <v>20000</v>
      </c>
      <c r="AB144" s="280">
        <v>60000</v>
      </c>
      <c r="AC144" s="288">
        <v>0</v>
      </c>
      <c r="AD144" s="288">
        <v>20000</v>
      </c>
      <c r="AE144" s="288">
        <v>0</v>
      </c>
      <c r="AF144" s="288">
        <v>20000</v>
      </c>
      <c r="AG144" s="288">
        <v>0</v>
      </c>
      <c r="AH144" s="288">
        <v>20000</v>
      </c>
      <c r="AI144" s="288">
        <v>0</v>
      </c>
      <c r="AJ144" s="288">
        <v>20000</v>
      </c>
      <c r="AK144" s="288">
        <v>0</v>
      </c>
      <c r="AL144" s="288">
        <v>20000</v>
      </c>
      <c r="AM144" s="288">
        <v>0</v>
      </c>
      <c r="AN144" s="288">
        <v>20000</v>
      </c>
      <c r="AO144" s="280">
        <v>120000</v>
      </c>
      <c r="AP144" s="288">
        <v>0</v>
      </c>
      <c r="AQ144" s="288">
        <v>20000</v>
      </c>
      <c r="AR144" s="288">
        <v>0</v>
      </c>
      <c r="AS144" s="288">
        <v>20000</v>
      </c>
      <c r="AT144" s="288">
        <v>0</v>
      </c>
      <c r="AU144" s="288">
        <v>20000</v>
      </c>
      <c r="AV144" s="288">
        <v>0</v>
      </c>
      <c r="AW144" s="288">
        <v>20000</v>
      </c>
      <c r="AX144" s="288">
        <v>0</v>
      </c>
      <c r="AY144" s="288">
        <v>20000</v>
      </c>
      <c r="AZ144" s="288">
        <v>0</v>
      </c>
      <c r="BA144" s="288">
        <v>20000</v>
      </c>
      <c r="BB144" s="280">
        <v>120000</v>
      </c>
      <c r="BC144" s="288">
        <v>0</v>
      </c>
      <c r="BD144" s="288">
        <v>20000</v>
      </c>
      <c r="BE144" s="288">
        <v>0</v>
      </c>
      <c r="BF144" s="288">
        <v>20000</v>
      </c>
      <c r="BG144" s="288">
        <v>0</v>
      </c>
      <c r="BH144" s="288">
        <v>20000</v>
      </c>
      <c r="BI144" s="288">
        <v>0</v>
      </c>
      <c r="BJ144" s="288">
        <v>20000</v>
      </c>
      <c r="BK144" s="288">
        <v>0</v>
      </c>
      <c r="BL144" s="288">
        <v>20000</v>
      </c>
      <c r="BM144" s="288">
        <v>0</v>
      </c>
      <c r="BN144" s="288">
        <v>20000</v>
      </c>
      <c r="BO144" s="232">
        <v>120000</v>
      </c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  <c r="CI144" s="195"/>
      <c r="CJ144" s="195"/>
      <c r="CK144" s="195"/>
      <c r="CL144" s="195"/>
      <c r="CM144" s="195"/>
      <c r="CN144" s="195"/>
      <c r="CO144" s="195"/>
      <c r="CP144" s="195"/>
      <c r="CQ144" s="195"/>
      <c r="CR144" s="195"/>
      <c r="CS144" s="195"/>
      <c r="CT144" s="195"/>
      <c r="CU144" s="195"/>
      <c r="CV144" s="195"/>
      <c r="CW144" s="195"/>
      <c r="CX144" s="195"/>
      <c r="CY144" s="195"/>
      <c r="CZ144" s="195"/>
      <c r="DA144" s="195"/>
      <c r="DB144" s="195"/>
      <c r="DC144" s="195"/>
      <c r="DD144" s="195"/>
      <c r="DE144" s="195"/>
      <c r="DF144" s="195"/>
      <c r="DG144" s="195"/>
      <c r="DH144" s="195"/>
      <c r="DI144" s="195"/>
      <c r="DJ144" s="195"/>
      <c r="DK144" s="195"/>
      <c r="DL144" s="195"/>
      <c r="DM144" s="195"/>
      <c r="DN144" s="195"/>
      <c r="DO144" s="195"/>
      <c r="DP144" s="195"/>
      <c r="DQ144" s="195"/>
      <c r="DR144" s="195"/>
      <c r="DS144" s="195"/>
      <c r="DT144" s="195"/>
      <c r="DU144" s="195"/>
      <c r="DV144" s="195"/>
      <c r="DW144" s="195"/>
      <c r="DX144" s="195"/>
      <c r="DY144" s="195"/>
      <c r="DZ144" s="195"/>
      <c r="EA144" s="195"/>
      <c r="EB144" s="195"/>
      <c r="EC144" s="195"/>
      <c r="ED144" s="195"/>
      <c r="EE144" s="195"/>
      <c r="EF144" s="195"/>
      <c r="EG144" s="195"/>
      <c r="EH144" s="195"/>
      <c r="EI144" s="195"/>
      <c r="EJ144" s="195"/>
      <c r="EK144" s="195"/>
      <c r="EL144" s="195"/>
      <c r="EM144" s="195"/>
    </row>
    <row r="145" spans="1:143" s="283" customFormat="1" x14ac:dyDescent="0.2">
      <c r="A145" s="282"/>
      <c r="B145" s="287" t="s">
        <v>318</v>
      </c>
      <c r="C145" s="289">
        <v>0</v>
      </c>
      <c r="D145" s="290">
        <v>0</v>
      </c>
      <c r="E145" s="290">
        <v>0</v>
      </c>
      <c r="F145" s="290">
        <v>0</v>
      </c>
      <c r="G145" s="290">
        <v>0</v>
      </c>
      <c r="H145" s="290">
        <v>0</v>
      </c>
      <c r="I145" s="290">
        <v>0</v>
      </c>
      <c r="J145" s="290">
        <v>0</v>
      </c>
      <c r="K145" s="290">
        <v>0</v>
      </c>
      <c r="L145" s="290">
        <v>0</v>
      </c>
      <c r="M145" s="290">
        <v>0</v>
      </c>
      <c r="N145" s="290">
        <v>0</v>
      </c>
      <c r="O145" s="280">
        <v>0</v>
      </c>
      <c r="P145" s="289">
        <v>0</v>
      </c>
      <c r="Q145" s="290">
        <v>0</v>
      </c>
      <c r="R145" s="290">
        <v>0</v>
      </c>
      <c r="S145" s="290">
        <v>0</v>
      </c>
      <c r="T145" s="290">
        <v>0</v>
      </c>
      <c r="U145" s="290">
        <v>0</v>
      </c>
      <c r="V145" s="290">
        <v>0</v>
      </c>
      <c r="W145" s="290">
        <v>0</v>
      </c>
      <c r="X145" s="290">
        <v>0</v>
      </c>
      <c r="Y145" s="290">
        <v>0</v>
      </c>
      <c r="Z145" s="290">
        <v>0</v>
      </c>
      <c r="AA145" s="290">
        <v>0</v>
      </c>
      <c r="AB145" s="280">
        <v>0</v>
      </c>
      <c r="AC145" s="289">
        <v>0</v>
      </c>
      <c r="AD145" s="290">
        <v>0</v>
      </c>
      <c r="AE145" s="290">
        <v>0</v>
      </c>
      <c r="AF145" s="290">
        <v>0</v>
      </c>
      <c r="AG145" s="290">
        <v>0</v>
      </c>
      <c r="AH145" s="290">
        <v>0</v>
      </c>
      <c r="AI145" s="290">
        <v>0</v>
      </c>
      <c r="AJ145" s="290">
        <v>0</v>
      </c>
      <c r="AK145" s="290">
        <v>0</v>
      </c>
      <c r="AL145" s="290">
        <v>0</v>
      </c>
      <c r="AM145" s="290">
        <v>0</v>
      </c>
      <c r="AN145" s="290">
        <v>0</v>
      </c>
      <c r="AO145" s="280">
        <v>0</v>
      </c>
      <c r="AP145" s="291">
        <v>75000</v>
      </c>
      <c r="AQ145" s="291">
        <v>75000</v>
      </c>
      <c r="AR145" s="291">
        <v>75000</v>
      </c>
      <c r="AS145" s="291">
        <v>75000</v>
      </c>
      <c r="AT145" s="291">
        <v>75000</v>
      </c>
      <c r="AU145" s="291">
        <v>75000</v>
      </c>
      <c r="AV145" s="291">
        <v>75000</v>
      </c>
      <c r="AW145" s="291">
        <v>75000</v>
      </c>
      <c r="AX145" s="291">
        <v>75000</v>
      </c>
      <c r="AY145" s="291">
        <v>75000</v>
      </c>
      <c r="AZ145" s="291">
        <v>75000</v>
      </c>
      <c r="BA145" s="291">
        <v>75000</v>
      </c>
      <c r="BB145" s="280">
        <v>900000</v>
      </c>
      <c r="BC145" s="289">
        <v>97500</v>
      </c>
      <c r="BD145" s="290">
        <v>97500</v>
      </c>
      <c r="BE145" s="290">
        <v>97500</v>
      </c>
      <c r="BF145" s="290">
        <v>97500</v>
      </c>
      <c r="BG145" s="290">
        <v>97500</v>
      </c>
      <c r="BH145" s="290">
        <v>97500</v>
      </c>
      <c r="BI145" s="290">
        <v>97500</v>
      </c>
      <c r="BJ145" s="290">
        <v>97500</v>
      </c>
      <c r="BK145" s="290">
        <v>97500</v>
      </c>
      <c r="BL145" s="290">
        <v>97500</v>
      </c>
      <c r="BM145" s="290">
        <v>97500</v>
      </c>
      <c r="BN145" s="290">
        <v>97500</v>
      </c>
      <c r="BO145" s="232">
        <v>1170000</v>
      </c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  <c r="CI145" s="195"/>
      <c r="CJ145" s="195"/>
      <c r="CK145" s="195"/>
      <c r="CL145" s="195"/>
      <c r="CM145" s="195"/>
      <c r="CN145" s="195"/>
      <c r="CO145" s="195"/>
      <c r="CP145" s="195"/>
      <c r="CQ145" s="195"/>
      <c r="CR145" s="195"/>
      <c r="CS145" s="195"/>
      <c r="CT145" s="195"/>
      <c r="CU145" s="195"/>
      <c r="CV145" s="195"/>
      <c r="CW145" s="195"/>
      <c r="CX145" s="195"/>
      <c r="CY145" s="195"/>
      <c r="CZ145" s="195"/>
      <c r="DA145" s="195"/>
      <c r="DB145" s="195"/>
      <c r="DC145" s="195"/>
      <c r="DD145" s="195"/>
      <c r="DE145" s="195"/>
      <c r="DF145" s="195"/>
      <c r="DG145" s="195"/>
      <c r="DH145" s="195"/>
      <c r="DI145" s="195"/>
      <c r="DJ145" s="195"/>
      <c r="DK145" s="195"/>
      <c r="DL145" s="195"/>
      <c r="DM145" s="195"/>
      <c r="DN145" s="195"/>
      <c r="DO145" s="195"/>
      <c r="DP145" s="195"/>
      <c r="DQ145" s="195"/>
      <c r="DR145" s="195"/>
      <c r="DS145" s="195"/>
      <c r="DT145" s="195"/>
      <c r="DU145" s="195"/>
      <c r="DV145" s="195"/>
      <c r="DW145" s="195"/>
      <c r="DX145" s="195"/>
      <c r="DY145" s="195"/>
      <c r="DZ145" s="195"/>
      <c r="EA145" s="195"/>
      <c r="EB145" s="195"/>
      <c r="EC145" s="195"/>
      <c r="ED145" s="195"/>
      <c r="EE145" s="195"/>
      <c r="EF145" s="195"/>
      <c r="EG145" s="195"/>
      <c r="EH145" s="195"/>
      <c r="EI145" s="195"/>
      <c r="EJ145" s="195"/>
      <c r="EK145" s="195"/>
      <c r="EL145" s="195"/>
      <c r="EM145" s="195"/>
    </row>
    <row r="146" spans="1:143" s="298" customFormat="1" x14ac:dyDescent="0.2">
      <c r="A146" s="293"/>
      <c r="B146" s="294" t="s">
        <v>272</v>
      </c>
      <c r="C146" s="295">
        <v>25583.157375000003</v>
      </c>
      <c r="D146" s="295">
        <v>13373.136259999999</v>
      </c>
      <c r="E146" s="295">
        <v>13417.912611199999</v>
      </c>
      <c r="F146" s="295">
        <v>33468.062124543998</v>
      </c>
      <c r="G146" s="295">
        <v>13524.22957948928</v>
      </c>
      <c r="H146" s="295">
        <v>13587.137129027993</v>
      </c>
      <c r="I146" s="295">
        <v>13657.593584511353</v>
      </c>
      <c r="J146" s="295">
        <v>33736.504814652712</v>
      </c>
      <c r="K146" s="295">
        <v>13824.885392411041</v>
      </c>
      <c r="L146" s="295">
        <v>13923.871639500367</v>
      </c>
      <c r="M146" s="295">
        <v>14034.736236240411</v>
      </c>
      <c r="N146" s="295">
        <v>34158.904584589262</v>
      </c>
      <c r="O146" s="296">
        <v>236290.13133116646</v>
      </c>
      <c r="P146" s="295">
        <v>15899.307076987283</v>
      </c>
      <c r="Q146" s="295">
        <v>16088.670523127086</v>
      </c>
      <c r="R146" s="295">
        <v>16300.502242493796</v>
      </c>
      <c r="S146" s="295">
        <v>36537.47289384366</v>
      </c>
      <c r="T146" s="295">
        <v>16802.571061580566</v>
      </c>
      <c r="U146" s="295">
        <v>17099.14115149347</v>
      </c>
      <c r="V146" s="295">
        <v>68123.290601273911</v>
      </c>
      <c r="W146" s="295">
        <v>88435.619661401302</v>
      </c>
      <c r="X146" s="295">
        <v>68779.181627541431</v>
      </c>
      <c r="Y146" s="295">
        <v>69157.099790295571</v>
      </c>
      <c r="Z146" s="295">
        <v>69572.809769325133</v>
      </c>
      <c r="AA146" s="295">
        <v>90030.090746257643</v>
      </c>
      <c r="AB146" s="296">
        <v>572825.75714562088</v>
      </c>
      <c r="AC146" s="295">
        <v>103499.21053647801</v>
      </c>
      <c r="AD146" s="295">
        <v>123867.09205696762</v>
      </c>
      <c r="AE146" s="295">
        <v>104257.68077975069</v>
      </c>
      <c r="AF146" s="295">
        <v>124672.38988184993</v>
      </c>
      <c r="AG146" s="295">
        <v>105112.72139050026</v>
      </c>
      <c r="AH146" s="295">
        <v>125580.27183892876</v>
      </c>
      <c r="AI146" s="295">
        <v>106076.73828746285</v>
      </c>
      <c r="AJ146" s="295">
        <v>126603.92473396486</v>
      </c>
      <c r="AK146" s="295">
        <v>107163.74893919732</v>
      </c>
      <c r="AL146" s="295">
        <v>127758.24969443929</v>
      </c>
      <c r="AM146" s="295">
        <v>108389.594560507</v>
      </c>
      <c r="AN146" s="295">
        <v>129060.08810929087</v>
      </c>
      <c r="AO146" s="296">
        <v>1392041.7108093374</v>
      </c>
      <c r="AP146" s="295">
        <v>145182.3662529437</v>
      </c>
      <c r="AQ146" s="295">
        <v>165830.44676013885</v>
      </c>
      <c r="AR146" s="295">
        <v>146510.79763904648</v>
      </c>
      <c r="AS146" s="295">
        <v>167225.0905336205</v>
      </c>
      <c r="AT146" s="295">
        <v>147975.08680331823</v>
      </c>
      <c r="AU146" s="295">
        <v>168762.64248270507</v>
      </c>
      <c r="AV146" s="295">
        <v>149589.71352170259</v>
      </c>
      <c r="AW146" s="295">
        <v>170458.36132264137</v>
      </c>
      <c r="AX146" s="295">
        <v>151370.75859122197</v>
      </c>
      <c r="AY146" s="295">
        <v>172329.19551948627</v>
      </c>
      <c r="AZ146" s="295">
        <v>153336.08631995809</v>
      </c>
      <c r="BA146" s="295">
        <v>174393.9761312303</v>
      </c>
      <c r="BB146" s="280">
        <v>1912964.5218780134</v>
      </c>
      <c r="BC146" s="295">
        <v>197273.66084426461</v>
      </c>
      <c r="BD146" s="295">
        <v>218040.36259304965</v>
      </c>
      <c r="BE146" s="295">
        <v>199228.83741340967</v>
      </c>
      <c r="BF146" s="295">
        <v>220087.26160378827</v>
      </c>
      <c r="BG146" s="295">
        <v>201384.19036777189</v>
      </c>
      <c r="BH146" s="295">
        <v>222345.48864214652</v>
      </c>
      <c r="BI146" s="295">
        <v>203763.02619648245</v>
      </c>
      <c r="BJ146" s="295">
        <v>224839.71725844758</v>
      </c>
      <c r="BK146" s="295">
        <v>206391.47739110337</v>
      </c>
      <c r="BL146" s="295">
        <v>227597.61528714668</v>
      </c>
      <c r="BM146" s="295">
        <v>209298.84939146537</v>
      </c>
      <c r="BN146" s="295">
        <v>230650.21255044499</v>
      </c>
      <c r="BO146" s="297">
        <v>2560900.6995395208</v>
      </c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  <c r="CR146" s="195"/>
      <c r="CS146" s="195"/>
      <c r="CT146" s="195"/>
      <c r="CU146" s="195"/>
      <c r="CV146" s="195"/>
      <c r="CW146" s="195"/>
      <c r="CX146" s="195"/>
      <c r="CY146" s="195"/>
      <c r="CZ146" s="195"/>
      <c r="DA146" s="195"/>
      <c r="DB146" s="195"/>
      <c r="DC146" s="195"/>
      <c r="DD146" s="195"/>
      <c r="DE146" s="195"/>
      <c r="DF146" s="195"/>
      <c r="DG146" s="195"/>
      <c r="DH146" s="195"/>
      <c r="DI146" s="195"/>
      <c r="DJ146" s="195"/>
      <c r="DK146" s="195"/>
      <c r="DL146" s="195"/>
      <c r="DM146" s="195"/>
      <c r="DN146" s="195"/>
      <c r="DO146" s="195"/>
      <c r="DP146" s="195"/>
      <c r="DQ146" s="195"/>
      <c r="DR146" s="195"/>
      <c r="DS146" s="195"/>
      <c r="DT146" s="195"/>
      <c r="DU146" s="195"/>
      <c r="DV146" s="195"/>
      <c r="DW146" s="195"/>
      <c r="DX146" s="195"/>
      <c r="DY146" s="195"/>
      <c r="DZ146" s="195"/>
      <c r="EA146" s="195"/>
      <c r="EB146" s="195"/>
      <c r="EC146" s="195"/>
      <c r="ED146" s="195"/>
      <c r="EE146" s="195"/>
      <c r="EF146" s="195"/>
      <c r="EG146" s="195"/>
      <c r="EH146" s="195"/>
      <c r="EI146" s="195"/>
      <c r="EJ146" s="195"/>
      <c r="EK146" s="195"/>
      <c r="EL146" s="195"/>
      <c r="EM146" s="195"/>
    </row>
    <row r="148" spans="1:143" x14ac:dyDescent="0.2"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7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  <c r="AA148" s="256"/>
      <c r="AB148" s="257"/>
      <c r="AC148" s="256"/>
      <c r="AD148" s="256"/>
      <c r="AE148" s="256"/>
      <c r="AF148" s="256"/>
      <c r="AG148" s="256"/>
      <c r="AH148" s="256"/>
      <c r="AI148" s="256"/>
      <c r="AJ148" s="256"/>
      <c r="AK148" s="256"/>
      <c r="AL148" s="256"/>
      <c r="AM148" s="256"/>
      <c r="AN148" s="256"/>
      <c r="AO148" s="257"/>
      <c r="AP148" s="256"/>
      <c r="AQ148" s="256"/>
      <c r="AR148" s="256"/>
      <c r="AS148" s="256"/>
      <c r="AT148" s="256"/>
      <c r="AU148" s="256"/>
      <c r="AV148" s="256"/>
      <c r="AW148" s="256"/>
      <c r="AX148" s="256"/>
      <c r="AY148" s="256"/>
      <c r="AZ148" s="256"/>
      <c r="BA148" s="256"/>
      <c r="BB148" s="257"/>
      <c r="BC148" s="256"/>
      <c r="BD148" s="256"/>
      <c r="BE148" s="256"/>
      <c r="BF148" s="256"/>
      <c r="BG148" s="256"/>
      <c r="BH148" s="256"/>
      <c r="BI148" s="256"/>
      <c r="BJ148" s="256"/>
      <c r="BK148" s="256"/>
      <c r="BL148" s="256"/>
      <c r="BM148" s="256"/>
      <c r="BN148" s="256"/>
    </row>
    <row r="149" spans="1:143" x14ac:dyDescent="0.2">
      <c r="B149" s="193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300"/>
      <c r="N149" s="300"/>
      <c r="O149" s="280"/>
      <c r="P149" s="279"/>
      <c r="Q149" s="279"/>
      <c r="R149" s="279"/>
      <c r="S149" s="256"/>
      <c r="T149" s="256"/>
      <c r="U149" s="256"/>
      <c r="V149" s="256"/>
      <c r="W149" s="256"/>
      <c r="X149" s="256"/>
      <c r="Y149" s="256"/>
      <c r="Z149" s="256"/>
      <c r="AA149" s="256"/>
      <c r="AB149" s="257"/>
      <c r="AC149" s="256"/>
      <c r="AD149" s="256"/>
      <c r="AE149" s="256"/>
      <c r="AF149" s="256"/>
      <c r="AG149" s="256"/>
      <c r="AH149" s="256"/>
      <c r="AI149" s="256"/>
      <c r="AJ149" s="256"/>
      <c r="AK149" s="256"/>
      <c r="AL149" s="256"/>
      <c r="AM149" s="256"/>
      <c r="AN149" s="256"/>
      <c r="AO149" s="257"/>
      <c r="AP149" s="256"/>
      <c r="AQ149" s="256"/>
      <c r="AR149" s="256"/>
      <c r="AS149" s="256"/>
      <c r="AT149" s="256"/>
      <c r="AU149" s="256"/>
      <c r="AV149" s="256"/>
      <c r="AW149" s="256"/>
      <c r="AX149" s="256"/>
      <c r="AY149" s="256"/>
      <c r="AZ149" s="256"/>
      <c r="BA149" s="256"/>
      <c r="BB149" s="257"/>
      <c r="BC149" s="256"/>
      <c r="BD149" s="256"/>
      <c r="BE149" s="256"/>
      <c r="BF149" s="256"/>
      <c r="BG149" s="256"/>
      <c r="BH149" s="256"/>
      <c r="BI149" s="256"/>
      <c r="BJ149" s="256"/>
      <c r="BK149" s="256"/>
      <c r="BL149" s="256"/>
      <c r="BM149" s="256"/>
      <c r="BN149" s="256"/>
    </row>
    <row r="150" spans="1:143" x14ac:dyDescent="0.2"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7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  <c r="AA150" s="256"/>
      <c r="AB150" s="257"/>
      <c r="AC150" s="256"/>
      <c r="AD150" s="256"/>
      <c r="AE150" s="256"/>
      <c r="AF150" s="256"/>
      <c r="AG150" s="256"/>
      <c r="AH150" s="256"/>
      <c r="AI150" s="256"/>
      <c r="AJ150" s="256"/>
      <c r="AK150" s="256"/>
      <c r="AL150" s="256"/>
      <c r="AM150" s="256"/>
      <c r="AN150" s="256"/>
      <c r="AO150" s="257"/>
      <c r="AP150" s="256"/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6"/>
      <c r="BA150" s="256"/>
      <c r="BB150" s="257"/>
      <c r="BC150" s="256"/>
      <c r="BD150" s="256"/>
      <c r="BE150" s="256"/>
      <c r="BF150" s="256"/>
      <c r="BG150" s="256"/>
      <c r="BH150" s="256"/>
      <c r="BI150" s="256"/>
      <c r="BJ150" s="256"/>
      <c r="BK150" s="256"/>
      <c r="BL150" s="256"/>
      <c r="BM150" s="256"/>
      <c r="BN150" s="256"/>
    </row>
    <row r="151" spans="1:143" x14ac:dyDescent="0.2"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300"/>
      <c r="N151" s="300"/>
      <c r="O151" s="280"/>
      <c r="P151" s="279"/>
      <c r="Q151" s="279"/>
      <c r="R151" s="279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7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256"/>
      <c r="AN151" s="256"/>
      <c r="AO151" s="257"/>
      <c r="AP151" s="256"/>
      <c r="AQ151" s="256"/>
      <c r="AR151" s="256"/>
      <c r="AS151" s="256"/>
      <c r="AT151" s="256"/>
      <c r="AU151" s="256"/>
      <c r="AV151" s="256"/>
      <c r="AW151" s="256"/>
      <c r="AX151" s="256"/>
      <c r="AY151" s="256"/>
      <c r="AZ151" s="256"/>
      <c r="BA151" s="256"/>
      <c r="BB151" s="257"/>
      <c r="BC151" s="256"/>
      <c r="BD151" s="256"/>
      <c r="BE151" s="256"/>
      <c r="BF151" s="256"/>
      <c r="BG151" s="256"/>
      <c r="BH151" s="256"/>
      <c r="BI151" s="256"/>
      <c r="BJ151" s="256"/>
      <c r="BK151" s="256"/>
      <c r="BL151" s="256"/>
      <c r="BM151" s="256"/>
      <c r="BN151" s="256"/>
    </row>
    <row r="152" spans="1:143" x14ac:dyDescent="0.2"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7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  <c r="AA152" s="256"/>
      <c r="AB152" s="257"/>
      <c r="AC152" s="256"/>
      <c r="AD152" s="256"/>
      <c r="AE152" s="256"/>
      <c r="AF152" s="256"/>
      <c r="AG152" s="256"/>
      <c r="AH152" s="256"/>
      <c r="AI152" s="256"/>
      <c r="AJ152" s="256"/>
      <c r="AK152" s="256"/>
      <c r="AL152" s="256"/>
      <c r="AM152" s="256"/>
      <c r="AN152" s="256"/>
      <c r="AO152" s="257"/>
      <c r="AP152" s="256"/>
      <c r="AQ152" s="256"/>
      <c r="AR152" s="256"/>
      <c r="AS152" s="256"/>
      <c r="AT152" s="256"/>
      <c r="AU152" s="256"/>
      <c r="AV152" s="256"/>
      <c r="AW152" s="256"/>
      <c r="AX152" s="256"/>
      <c r="AY152" s="256"/>
      <c r="AZ152" s="256"/>
      <c r="BA152" s="256"/>
      <c r="BB152" s="257"/>
      <c r="BC152" s="256"/>
      <c r="BD152" s="256"/>
      <c r="BE152" s="256"/>
      <c r="BF152" s="256"/>
      <c r="BG152" s="256"/>
      <c r="BH152" s="256"/>
      <c r="BI152" s="256"/>
      <c r="BJ152" s="256"/>
      <c r="BK152" s="256"/>
      <c r="BL152" s="256"/>
      <c r="BM152" s="256"/>
      <c r="BN152" s="256"/>
    </row>
    <row r="153" spans="1:143" x14ac:dyDescent="0.2"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300"/>
      <c r="N153" s="300"/>
      <c r="O153" s="280"/>
      <c r="P153" s="279"/>
      <c r="Q153" s="279"/>
      <c r="R153" s="279"/>
      <c r="S153" s="256"/>
      <c r="T153" s="256"/>
      <c r="U153" s="256"/>
      <c r="V153" s="256"/>
      <c r="W153" s="256"/>
      <c r="X153" s="256"/>
      <c r="Y153" s="256"/>
      <c r="Z153" s="256"/>
      <c r="AA153" s="256"/>
      <c r="AB153" s="257"/>
      <c r="AC153" s="256"/>
      <c r="AD153" s="256"/>
      <c r="AE153" s="256"/>
      <c r="AF153" s="256"/>
      <c r="AG153" s="256"/>
      <c r="AH153" s="256"/>
      <c r="AI153" s="256"/>
      <c r="AJ153" s="256"/>
      <c r="AK153" s="256"/>
      <c r="AL153" s="256"/>
      <c r="AM153" s="256"/>
      <c r="AN153" s="256"/>
      <c r="AO153" s="257"/>
      <c r="AP153" s="256"/>
      <c r="AQ153" s="256"/>
      <c r="AR153" s="256"/>
      <c r="AS153" s="256"/>
      <c r="AT153" s="256"/>
      <c r="AU153" s="256"/>
      <c r="AV153" s="256"/>
      <c r="AW153" s="256"/>
      <c r="AX153" s="256"/>
      <c r="AY153" s="256"/>
      <c r="AZ153" s="256"/>
      <c r="BA153" s="256"/>
      <c r="BB153" s="257"/>
      <c r="BC153" s="256"/>
      <c r="BD153" s="256"/>
      <c r="BE153" s="256"/>
      <c r="BF153" s="256"/>
      <c r="BG153" s="256"/>
      <c r="BH153" s="256"/>
      <c r="BI153" s="256"/>
      <c r="BJ153" s="256"/>
      <c r="BK153" s="256"/>
      <c r="BL153" s="256"/>
      <c r="BM153" s="256"/>
      <c r="BN153" s="256"/>
    </row>
    <row r="154" spans="1:143" x14ac:dyDescent="0.2"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7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  <c r="AA154" s="256"/>
      <c r="AB154" s="257"/>
      <c r="AC154" s="256"/>
      <c r="AD154" s="256"/>
      <c r="AE154" s="256"/>
      <c r="AF154" s="256"/>
      <c r="AG154" s="256"/>
      <c r="AH154" s="256"/>
      <c r="AI154" s="256"/>
      <c r="AJ154" s="256"/>
      <c r="AK154" s="256"/>
      <c r="AL154" s="256"/>
      <c r="AM154" s="256"/>
      <c r="AN154" s="256"/>
      <c r="AO154" s="257"/>
      <c r="AP154" s="256"/>
      <c r="AQ154" s="256"/>
      <c r="AR154" s="256"/>
      <c r="AS154" s="256"/>
      <c r="AT154" s="256"/>
      <c r="AU154" s="256"/>
      <c r="AV154" s="256"/>
      <c r="AW154" s="256"/>
      <c r="AX154" s="256"/>
      <c r="AY154" s="256"/>
      <c r="AZ154" s="256"/>
      <c r="BA154" s="256"/>
      <c r="BB154" s="257"/>
      <c r="BC154" s="256"/>
      <c r="BD154" s="256"/>
      <c r="BE154" s="256"/>
      <c r="BF154" s="256"/>
      <c r="BG154" s="256"/>
      <c r="BH154" s="256"/>
      <c r="BI154" s="256"/>
      <c r="BJ154" s="256"/>
      <c r="BK154" s="256"/>
      <c r="BL154" s="256"/>
      <c r="BM154" s="256"/>
      <c r="BN154" s="256"/>
    </row>
    <row r="155" spans="1:143" x14ac:dyDescent="0.2">
      <c r="B155" s="193"/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7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  <c r="AA155" s="256"/>
      <c r="AB155" s="257"/>
      <c r="AC155" s="256"/>
      <c r="AD155" s="256"/>
      <c r="AE155" s="256"/>
      <c r="AF155" s="256"/>
      <c r="AG155" s="256"/>
      <c r="AH155" s="256"/>
      <c r="AI155" s="256"/>
      <c r="AJ155" s="256"/>
      <c r="AK155" s="256"/>
      <c r="AL155" s="256"/>
      <c r="AM155" s="256"/>
      <c r="AN155" s="256"/>
      <c r="AO155" s="257"/>
      <c r="AP155" s="256"/>
      <c r="AQ155" s="256"/>
      <c r="AR155" s="256"/>
      <c r="AS155" s="256"/>
      <c r="AT155" s="256"/>
      <c r="AU155" s="256"/>
      <c r="AV155" s="256"/>
      <c r="AW155" s="256"/>
      <c r="AX155" s="256"/>
      <c r="AY155" s="256"/>
      <c r="AZ155" s="256"/>
      <c r="BA155" s="256"/>
      <c r="BB155" s="257"/>
      <c r="BC155" s="256"/>
      <c r="BD155" s="256"/>
      <c r="BE155" s="256"/>
      <c r="BF155" s="256"/>
      <c r="BG155" s="256"/>
      <c r="BH155" s="256"/>
      <c r="BI155" s="256"/>
      <c r="BJ155" s="256"/>
      <c r="BK155" s="256"/>
      <c r="BL155" s="256"/>
      <c r="BM155" s="256"/>
      <c r="BN155" s="256"/>
    </row>
    <row r="156" spans="1:143" x14ac:dyDescent="0.2"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7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  <c r="AA156" s="256"/>
      <c r="AB156" s="257"/>
      <c r="AC156" s="256"/>
      <c r="AD156" s="256"/>
      <c r="AE156" s="256"/>
      <c r="AF156" s="256"/>
      <c r="AG156" s="256"/>
      <c r="AH156" s="256"/>
      <c r="AI156" s="256"/>
      <c r="AJ156" s="256"/>
      <c r="AK156" s="256"/>
      <c r="AL156" s="256"/>
      <c r="AM156" s="256"/>
      <c r="AN156" s="256"/>
      <c r="AO156" s="257"/>
      <c r="AP156" s="256"/>
      <c r="AQ156" s="256"/>
      <c r="AR156" s="256"/>
      <c r="AS156" s="256"/>
      <c r="AT156" s="256"/>
      <c r="AU156" s="256"/>
      <c r="AV156" s="256"/>
      <c r="AW156" s="256"/>
      <c r="AX156" s="256"/>
      <c r="AY156" s="256"/>
      <c r="AZ156" s="256"/>
      <c r="BA156" s="256"/>
      <c r="BB156" s="257"/>
      <c r="BC156" s="256"/>
      <c r="BD156" s="256"/>
      <c r="BE156" s="256"/>
      <c r="BF156" s="256"/>
      <c r="BG156" s="256"/>
      <c r="BH156" s="256"/>
      <c r="BI156" s="256"/>
      <c r="BJ156" s="256"/>
      <c r="BK156" s="256"/>
      <c r="BL156" s="256"/>
      <c r="BM156" s="256"/>
      <c r="BN156" s="256"/>
    </row>
    <row r="157" spans="1:143" x14ac:dyDescent="0.2"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7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  <c r="AA157" s="256"/>
      <c r="AB157" s="257"/>
      <c r="AC157" s="256"/>
      <c r="AD157" s="256"/>
      <c r="AE157" s="256"/>
      <c r="AF157" s="256"/>
      <c r="AG157" s="256"/>
      <c r="AH157" s="256"/>
      <c r="AI157" s="256"/>
      <c r="AJ157" s="256"/>
      <c r="AK157" s="256"/>
      <c r="AL157" s="256"/>
      <c r="AM157" s="256"/>
      <c r="AN157" s="256"/>
      <c r="AO157" s="257"/>
      <c r="AP157" s="256"/>
      <c r="AQ157" s="256"/>
      <c r="AR157" s="256"/>
      <c r="AS157" s="256"/>
      <c r="AT157" s="256"/>
      <c r="AU157" s="256"/>
      <c r="AV157" s="256"/>
      <c r="AW157" s="256"/>
      <c r="AX157" s="256"/>
      <c r="AY157" s="256"/>
      <c r="AZ157" s="256"/>
      <c r="BA157" s="256"/>
      <c r="BB157" s="257"/>
      <c r="BC157" s="256"/>
      <c r="BD157" s="256"/>
      <c r="BE157" s="256"/>
      <c r="BF157" s="256"/>
      <c r="BG157" s="256"/>
      <c r="BH157" s="256"/>
      <c r="BI157" s="256"/>
      <c r="BJ157" s="256"/>
      <c r="BK157" s="256"/>
      <c r="BL157" s="256"/>
      <c r="BM157" s="256"/>
      <c r="BN157" s="256"/>
    </row>
    <row r="158" spans="1:143" x14ac:dyDescent="0.2"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7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  <c r="AA158" s="256"/>
      <c r="AB158" s="257"/>
      <c r="AC158" s="256"/>
      <c r="AD158" s="256"/>
      <c r="AE158" s="256"/>
      <c r="AF158" s="256"/>
      <c r="AG158" s="256"/>
      <c r="AH158" s="256"/>
      <c r="AI158" s="256"/>
      <c r="AJ158" s="256"/>
      <c r="AK158" s="256"/>
      <c r="AL158" s="256"/>
      <c r="AM158" s="256"/>
      <c r="AN158" s="256"/>
      <c r="AO158" s="257"/>
      <c r="AP158" s="256"/>
      <c r="AQ158" s="256"/>
      <c r="AR158" s="256"/>
      <c r="AS158" s="256"/>
      <c r="AT158" s="256"/>
      <c r="AU158" s="256"/>
      <c r="AV158" s="256"/>
      <c r="AW158" s="256"/>
      <c r="AX158" s="256"/>
      <c r="AY158" s="256"/>
      <c r="AZ158" s="256"/>
      <c r="BA158" s="256"/>
      <c r="BB158" s="257"/>
      <c r="BC158" s="256"/>
      <c r="BD158" s="256"/>
      <c r="BE158" s="256"/>
      <c r="BF158" s="256"/>
      <c r="BG158" s="256"/>
      <c r="BH158" s="256"/>
      <c r="BI158" s="256"/>
      <c r="BJ158" s="256"/>
      <c r="BK158" s="256"/>
      <c r="BL158" s="256"/>
      <c r="BM158" s="256"/>
      <c r="BN158" s="256"/>
    </row>
    <row r="159" spans="1:143" x14ac:dyDescent="0.2"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7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7"/>
      <c r="AC159" s="256"/>
      <c r="AD159" s="256"/>
      <c r="AE159" s="256"/>
      <c r="AF159" s="256"/>
      <c r="AG159" s="256"/>
      <c r="AH159" s="256"/>
      <c r="AI159" s="256"/>
      <c r="AJ159" s="256"/>
      <c r="AK159" s="256"/>
      <c r="AL159" s="256"/>
      <c r="AM159" s="256"/>
      <c r="AN159" s="256"/>
      <c r="AO159" s="257"/>
      <c r="AP159" s="256"/>
      <c r="AQ159" s="256"/>
      <c r="AR159" s="256"/>
      <c r="AS159" s="256"/>
      <c r="AT159" s="256"/>
      <c r="AU159" s="256"/>
      <c r="AV159" s="256"/>
      <c r="AW159" s="256"/>
      <c r="AX159" s="256"/>
      <c r="AY159" s="256"/>
      <c r="AZ159" s="256"/>
      <c r="BA159" s="256"/>
      <c r="BB159" s="257"/>
      <c r="BC159" s="256"/>
      <c r="BD159" s="256"/>
      <c r="BE159" s="256"/>
      <c r="BF159" s="256"/>
      <c r="BG159" s="256"/>
      <c r="BH159" s="256"/>
      <c r="BI159" s="256"/>
      <c r="BJ159" s="256"/>
      <c r="BK159" s="256"/>
      <c r="BL159" s="256"/>
      <c r="BM159" s="256"/>
      <c r="BN159" s="256"/>
    </row>
    <row r="160" spans="1:143" x14ac:dyDescent="0.2"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7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7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  <c r="AO160" s="257"/>
      <c r="AP160" s="256"/>
      <c r="AQ160" s="256"/>
      <c r="AR160" s="256"/>
      <c r="AS160" s="256"/>
      <c r="AT160" s="256"/>
      <c r="AU160" s="256"/>
      <c r="AV160" s="256"/>
      <c r="AW160" s="256"/>
      <c r="AX160" s="256"/>
      <c r="AY160" s="256"/>
      <c r="AZ160" s="256"/>
      <c r="BA160" s="256"/>
      <c r="BB160" s="257"/>
      <c r="BC160" s="256"/>
      <c r="BD160" s="256"/>
      <c r="BE160" s="256"/>
      <c r="BF160" s="256"/>
      <c r="BG160" s="256"/>
      <c r="BH160" s="256"/>
      <c r="BI160" s="256"/>
      <c r="BJ160" s="256"/>
      <c r="BK160" s="256"/>
      <c r="BL160" s="256"/>
      <c r="BM160" s="256"/>
      <c r="BN160" s="256"/>
    </row>
    <row r="161" spans="2:66" x14ac:dyDescent="0.2">
      <c r="B161" s="193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7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  <c r="AA161" s="256"/>
      <c r="AB161" s="257"/>
      <c r="AC161" s="256"/>
      <c r="AD161" s="256"/>
      <c r="AE161" s="256"/>
      <c r="AF161" s="256"/>
      <c r="AG161" s="256"/>
      <c r="AH161" s="256"/>
      <c r="AI161" s="256"/>
      <c r="AJ161" s="256"/>
      <c r="AK161" s="256"/>
      <c r="AL161" s="256"/>
      <c r="AM161" s="256"/>
      <c r="AN161" s="256"/>
      <c r="AO161" s="257"/>
      <c r="AP161" s="256"/>
      <c r="AQ161" s="256"/>
      <c r="AR161" s="256"/>
      <c r="AS161" s="256"/>
      <c r="AT161" s="256"/>
      <c r="AU161" s="256"/>
      <c r="AV161" s="256"/>
      <c r="AW161" s="256"/>
      <c r="AX161" s="256"/>
      <c r="AY161" s="256"/>
      <c r="AZ161" s="256"/>
      <c r="BA161" s="256"/>
      <c r="BB161" s="257"/>
      <c r="BC161" s="256"/>
      <c r="BD161" s="256"/>
      <c r="BE161" s="256"/>
      <c r="BF161" s="256"/>
      <c r="BG161" s="256"/>
      <c r="BH161" s="256"/>
      <c r="BI161" s="256"/>
      <c r="BJ161" s="256"/>
      <c r="BK161" s="256"/>
      <c r="BL161" s="256"/>
      <c r="BM161" s="256"/>
      <c r="BN161" s="256"/>
    </row>
    <row r="162" spans="2:66" x14ac:dyDescent="0.2"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7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  <c r="AA162" s="256"/>
      <c r="AB162" s="257"/>
      <c r="AC162" s="256"/>
      <c r="AD162" s="256"/>
      <c r="AE162" s="256"/>
      <c r="AF162" s="256"/>
      <c r="AG162" s="256"/>
      <c r="AH162" s="256"/>
      <c r="AI162" s="256"/>
      <c r="AJ162" s="256"/>
      <c r="AK162" s="256"/>
      <c r="AL162" s="256"/>
      <c r="AM162" s="256"/>
      <c r="AN162" s="256"/>
      <c r="AO162" s="257"/>
      <c r="AP162" s="256"/>
      <c r="AQ162" s="256"/>
      <c r="AR162" s="256"/>
      <c r="AS162" s="256"/>
      <c r="AT162" s="256"/>
      <c r="AU162" s="256"/>
      <c r="AV162" s="256"/>
      <c r="AW162" s="256"/>
      <c r="AX162" s="256"/>
      <c r="AY162" s="256"/>
      <c r="AZ162" s="256"/>
      <c r="BA162" s="256"/>
      <c r="BB162" s="257"/>
      <c r="BC162" s="256"/>
      <c r="BD162" s="256"/>
      <c r="BE162" s="256"/>
      <c r="BF162" s="256"/>
      <c r="BG162" s="256"/>
      <c r="BH162" s="256"/>
      <c r="BI162" s="256"/>
      <c r="BJ162" s="256"/>
      <c r="BK162" s="256"/>
      <c r="BL162" s="256"/>
      <c r="BM162" s="256"/>
      <c r="BN162" s="256"/>
    </row>
    <row r="163" spans="2:66" x14ac:dyDescent="0.2"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7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  <c r="AA163" s="256"/>
      <c r="AB163" s="257"/>
      <c r="AC163" s="256"/>
      <c r="AD163" s="256"/>
      <c r="AE163" s="256"/>
      <c r="AF163" s="256"/>
      <c r="AG163" s="256"/>
      <c r="AH163" s="256"/>
      <c r="AI163" s="256"/>
      <c r="AJ163" s="256"/>
      <c r="AK163" s="256"/>
      <c r="AL163" s="256"/>
      <c r="AM163" s="256"/>
      <c r="AN163" s="256"/>
      <c r="AO163" s="257"/>
      <c r="AP163" s="256"/>
      <c r="AQ163" s="256"/>
      <c r="AR163" s="256"/>
      <c r="AS163" s="256"/>
      <c r="AT163" s="256"/>
      <c r="AU163" s="256"/>
      <c r="AV163" s="256"/>
      <c r="AW163" s="256"/>
      <c r="AX163" s="256"/>
      <c r="AY163" s="256"/>
      <c r="AZ163" s="256"/>
      <c r="BA163" s="256"/>
      <c r="BB163" s="257"/>
      <c r="BC163" s="256"/>
      <c r="BD163" s="256"/>
      <c r="BE163" s="256"/>
      <c r="BF163" s="256"/>
      <c r="BG163" s="256"/>
      <c r="BH163" s="256"/>
      <c r="BI163" s="256"/>
      <c r="BJ163" s="256"/>
      <c r="BK163" s="256"/>
      <c r="BL163" s="256"/>
      <c r="BM163" s="256"/>
      <c r="BN163" s="256"/>
    </row>
    <row r="164" spans="2:66" x14ac:dyDescent="0.2"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7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  <c r="AA164" s="256"/>
      <c r="AB164" s="257"/>
      <c r="AC164" s="256"/>
      <c r="AD164" s="256"/>
      <c r="AE164" s="256"/>
      <c r="AF164" s="256"/>
      <c r="AG164" s="256"/>
      <c r="AH164" s="256"/>
      <c r="AI164" s="256"/>
      <c r="AJ164" s="256"/>
      <c r="AK164" s="256"/>
      <c r="AL164" s="256"/>
      <c r="AM164" s="256"/>
      <c r="AN164" s="256"/>
      <c r="AO164" s="257"/>
      <c r="AP164" s="256"/>
      <c r="AQ164" s="256"/>
      <c r="AR164" s="256"/>
      <c r="AS164" s="256"/>
      <c r="AT164" s="256"/>
      <c r="AU164" s="256"/>
      <c r="AV164" s="256"/>
      <c r="AW164" s="256"/>
      <c r="AX164" s="256"/>
      <c r="AY164" s="256"/>
      <c r="AZ164" s="256"/>
      <c r="BA164" s="256"/>
      <c r="BB164" s="257"/>
      <c r="BC164" s="256"/>
      <c r="BD164" s="256"/>
      <c r="BE164" s="256"/>
      <c r="BF164" s="256"/>
      <c r="BG164" s="256"/>
      <c r="BH164" s="256"/>
      <c r="BI164" s="256"/>
      <c r="BJ164" s="256"/>
      <c r="BK164" s="256"/>
      <c r="BL164" s="256"/>
      <c r="BM164" s="256"/>
      <c r="BN164" s="256"/>
    </row>
    <row r="165" spans="2:66" x14ac:dyDescent="0.2"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7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7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256"/>
      <c r="AN165" s="256"/>
      <c r="AO165" s="257"/>
      <c r="AP165" s="256"/>
      <c r="AQ165" s="256"/>
      <c r="AR165" s="256"/>
      <c r="AS165" s="256"/>
      <c r="AT165" s="256"/>
      <c r="AU165" s="256"/>
      <c r="AV165" s="256"/>
      <c r="AW165" s="256"/>
      <c r="AX165" s="256"/>
      <c r="AY165" s="256"/>
      <c r="AZ165" s="256"/>
      <c r="BA165" s="256"/>
      <c r="BB165" s="257"/>
      <c r="BC165" s="256"/>
      <c r="BD165" s="256"/>
      <c r="BE165" s="256"/>
      <c r="BF165" s="256"/>
      <c r="BG165" s="256"/>
      <c r="BH165" s="256"/>
      <c r="BI165" s="256"/>
      <c r="BJ165" s="256"/>
      <c r="BK165" s="256"/>
      <c r="BL165" s="256"/>
      <c r="BM165" s="256"/>
      <c r="BN165" s="256"/>
    </row>
    <row r="166" spans="2:66" x14ac:dyDescent="0.2"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7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  <c r="AA166" s="256"/>
      <c r="AB166" s="257"/>
      <c r="AC166" s="256"/>
      <c r="AD166" s="256"/>
      <c r="AE166" s="256"/>
      <c r="AF166" s="256"/>
      <c r="AG166" s="256"/>
      <c r="AH166" s="256"/>
      <c r="AI166" s="256"/>
      <c r="AJ166" s="256"/>
      <c r="AK166" s="256"/>
      <c r="AL166" s="256"/>
      <c r="AM166" s="256"/>
      <c r="AN166" s="256"/>
      <c r="AO166" s="257"/>
      <c r="AP166" s="256"/>
      <c r="AQ166" s="256"/>
      <c r="AR166" s="256"/>
      <c r="AS166" s="256"/>
      <c r="AT166" s="256"/>
      <c r="AU166" s="256"/>
      <c r="AV166" s="256"/>
      <c r="AW166" s="256"/>
      <c r="AX166" s="256"/>
      <c r="AY166" s="256"/>
      <c r="AZ166" s="256"/>
      <c r="BA166" s="256"/>
      <c r="BB166" s="257"/>
      <c r="BC166" s="256"/>
      <c r="BD166" s="256"/>
      <c r="BE166" s="256"/>
      <c r="BF166" s="256"/>
      <c r="BG166" s="256"/>
      <c r="BH166" s="256"/>
      <c r="BI166" s="256"/>
      <c r="BJ166" s="256"/>
      <c r="BK166" s="256"/>
      <c r="BL166" s="256"/>
      <c r="BM166" s="256"/>
      <c r="BN166" s="256"/>
    </row>
    <row r="167" spans="2:66" x14ac:dyDescent="0.2"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7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  <c r="AA167" s="256"/>
      <c r="AB167" s="257"/>
      <c r="AC167" s="256"/>
      <c r="AD167" s="256"/>
      <c r="AE167" s="256"/>
      <c r="AF167" s="256"/>
      <c r="AG167" s="256"/>
      <c r="AH167" s="256"/>
      <c r="AI167" s="256"/>
      <c r="AJ167" s="256"/>
      <c r="AK167" s="256"/>
      <c r="AL167" s="256"/>
      <c r="AM167" s="256"/>
      <c r="AN167" s="256"/>
      <c r="AO167" s="257"/>
      <c r="AP167" s="256"/>
      <c r="AQ167" s="256"/>
      <c r="AR167" s="256"/>
      <c r="AS167" s="256"/>
      <c r="AT167" s="256"/>
      <c r="AU167" s="256"/>
      <c r="AV167" s="256"/>
      <c r="AW167" s="256"/>
      <c r="AX167" s="256"/>
      <c r="AY167" s="256"/>
      <c r="AZ167" s="256"/>
      <c r="BA167" s="256"/>
      <c r="BB167" s="257"/>
      <c r="BC167" s="256"/>
      <c r="BD167" s="256"/>
      <c r="BE167" s="256"/>
      <c r="BF167" s="256"/>
      <c r="BG167" s="256"/>
      <c r="BH167" s="256"/>
      <c r="BI167" s="256"/>
      <c r="BJ167" s="256"/>
      <c r="BK167" s="256"/>
      <c r="BL167" s="256"/>
      <c r="BM167" s="256"/>
      <c r="BN167" s="256"/>
    </row>
    <row r="168" spans="2:66" x14ac:dyDescent="0.2"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7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7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6"/>
      <c r="AM168" s="256"/>
      <c r="AN168" s="256"/>
      <c r="AO168" s="257"/>
      <c r="AP168" s="256"/>
      <c r="AQ168" s="256"/>
      <c r="AR168" s="256"/>
      <c r="AS168" s="256"/>
      <c r="AT168" s="256"/>
      <c r="AU168" s="256"/>
      <c r="AV168" s="256"/>
      <c r="AW168" s="256"/>
      <c r="AX168" s="256"/>
      <c r="AY168" s="256"/>
      <c r="AZ168" s="256"/>
      <c r="BA168" s="256"/>
      <c r="BB168" s="257"/>
      <c r="BC168" s="256"/>
      <c r="BD168" s="256"/>
      <c r="BE168" s="256"/>
      <c r="BF168" s="256"/>
      <c r="BG168" s="256"/>
      <c r="BH168" s="256"/>
      <c r="BI168" s="256"/>
      <c r="BJ168" s="256"/>
      <c r="BK168" s="256"/>
      <c r="BL168" s="256"/>
      <c r="BM168" s="256"/>
      <c r="BN168" s="256"/>
    </row>
    <row r="169" spans="2:66" x14ac:dyDescent="0.2"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7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  <c r="AA169" s="256"/>
      <c r="AB169" s="257"/>
      <c r="AC169" s="256"/>
      <c r="AD169" s="256"/>
      <c r="AE169" s="256"/>
      <c r="AF169" s="256"/>
      <c r="AG169" s="256"/>
      <c r="AH169" s="256"/>
      <c r="AI169" s="256"/>
      <c r="AJ169" s="256"/>
      <c r="AK169" s="256"/>
      <c r="AL169" s="256"/>
      <c r="AM169" s="256"/>
      <c r="AN169" s="256"/>
      <c r="AO169" s="257"/>
      <c r="AP169" s="256"/>
      <c r="AQ169" s="256"/>
      <c r="AR169" s="256"/>
      <c r="AS169" s="256"/>
      <c r="AT169" s="256"/>
      <c r="AU169" s="256"/>
      <c r="AV169" s="256"/>
      <c r="AW169" s="256"/>
      <c r="AX169" s="256"/>
      <c r="AY169" s="256"/>
      <c r="AZ169" s="256"/>
      <c r="BA169" s="256"/>
      <c r="BB169" s="257"/>
      <c r="BC169" s="256"/>
      <c r="BD169" s="256"/>
      <c r="BE169" s="256"/>
      <c r="BF169" s="256"/>
      <c r="BG169" s="256"/>
      <c r="BH169" s="256"/>
      <c r="BI169" s="256"/>
      <c r="BJ169" s="256"/>
      <c r="BK169" s="256"/>
      <c r="BL169" s="256"/>
      <c r="BM169" s="256"/>
      <c r="BN169" s="256"/>
    </row>
    <row r="170" spans="2:66" x14ac:dyDescent="0.2"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7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  <c r="AA170" s="256"/>
      <c r="AB170" s="257"/>
      <c r="AC170" s="256"/>
      <c r="AD170" s="256"/>
      <c r="AE170" s="256"/>
      <c r="AF170" s="256"/>
      <c r="AG170" s="256"/>
      <c r="AH170" s="256"/>
      <c r="AI170" s="256"/>
      <c r="AJ170" s="256"/>
      <c r="AK170" s="256"/>
      <c r="AL170" s="256"/>
      <c r="AM170" s="256"/>
      <c r="AN170" s="256"/>
      <c r="AO170" s="257"/>
      <c r="AP170" s="256"/>
      <c r="AQ170" s="256"/>
      <c r="AR170" s="256"/>
      <c r="AS170" s="256"/>
      <c r="AT170" s="256"/>
      <c r="AU170" s="256"/>
      <c r="AV170" s="256"/>
      <c r="AW170" s="256"/>
      <c r="AX170" s="256"/>
      <c r="AY170" s="256"/>
      <c r="AZ170" s="256"/>
      <c r="BA170" s="256"/>
      <c r="BB170" s="257"/>
      <c r="BC170" s="256"/>
      <c r="BD170" s="256"/>
      <c r="BE170" s="256"/>
      <c r="BF170" s="256"/>
      <c r="BG170" s="256"/>
      <c r="BH170" s="256"/>
      <c r="BI170" s="256"/>
      <c r="BJ170" s="256"/>
      <c r="BK170" s="256"/>
      <c r="BL170" s="256"/>
      <c r="BM170" s="256"/>
      <c r="BN170" s="256"/>
    </row>
    <row r="171" spans="2:66" x14ac:dyDescent="0.2"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7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  <c r="AA171" s="256"/>
      <c r="AB171" s="257"/>
      <c r="AC171" s="256"/>
      <c r="AD171" s="256"/>
      <c r="AE171" s="256"/>
      <c r="AF171" s="256"/>
      <c r="AG171" s="256"/>
      <c r="AH171" s="256"/>
      <c r="AI171" s="256"/>
      <c r="AJ171" s="256"/>
      <c r="AK171" s="256"/>
      <c r="AL171" s="256"/>
      <c r="AM171" s="256"/>
      <c r="AN171" s="256"/>
      <c r="AO171" s="257"/>
      <c r="AP171" s="256"/>
      <c r="AQ171" s="256"/>
      <c r="AR171" s="256"/>
      <c r="AS171" s="256"/>
      <c r="AT171" s="256"/>
      <c r="AU171" s="256"/>
      <c r="AV171" s="256"/>
      <c r="AW171" s="256"/>
      <c r="AX171" s="256"/>
      <c r="AY171" s="256"/>
      <c r="AZ171" s="256"/>
      <c r="BA171" s="256"/>
      <c r="BB171" s="257"/>
      <c r="BC171" s="256"/>
      <c r="BD171" s="256"/>
      <c r="BE171" s="256"/>
      <c r="BF171" s="256"/>
      <c r="BG171" s="256"/>
      <c r="BH171" s="256"/>
      <c r="BI171" s="256"/>
      <c r="BJ171" s="256"/>
      <c r="BK171" s="256"/>
      <c r="BL171" s="256"/>
      <c r="BM171" s="256"/>
      <c r="BN171" s="256"/>
    </row>
    <row r="172" spans="2:66" x14ac:dyDescent="0.2"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7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  <c r="AA172" s="256"/>
      <c r="AB172" s="257"/>
      <c r="AC172" s="256"/>
      <c r="AD172" s="256"/>
      <c r="AE172" s="256"/>
      <c r="AF172" s="256"/>
      <c r="AG172" s="256"/>
      <c r="AH172" s="256"/>
      <c r="AI172" s="256"/>
      <c r="AJ172" s="256"/>
      <c r="AK172" s="256"/>
      <c r="AL172" s="256"/>
      <c r="AM172" s="256"/>
      <c r="AN172" s="256"/>
      <c r="AO172" s="257"/>
      <c r="AP172" s="256"/>
      <c r="AQ172" s="256"/>
      <c r="AR172" s="256"/>
      <c r="AS172" s="256"/>
      <c r="AT172" s="256"/>
      <c r="AU172" s="256"/>
      <c r="AV172" s="256"/>
      <c r="AW172" s="256"/>
      <c r="AX172" s="256"/>
      <c r="AY172" s="256"/>
      <c r="AZ172" s="256"/>
      <c r="BA172" s="256"/>
      <c r="BB172" s="257"/>
      <c r="BC172" s="256"/>
      <c r="BD172" s="256"/>
      <c r="BE172" s="256"/>
      <c r="BF172" s="256"/>
      <c r="BG172" s="256"/>
      <c r="BH172" s="256"/>
      <c r="BI172" s="256"/>
      <c r="BJ172" s="256"/>
      <c r="BK172" s="256"/>
      <c r="BL172" s="256"/>
      <c r="BM172" s="256"/>
      <c r="BN172" s="256"/>
    </row>
    <row r="173" spans="2:66" x14ac:dyDescent="0.2"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7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  <c r="AA173" s="256"/>
      <c r="AB173" s="257"/>
      <c r="AC173" s="256"/>
      <c r="AD173" s="256"/>
      <c r="AE173" s="256"/>
      <c r="AF173" s="256"/>
      <c r="AG173" s="256"/>
      <c r="AH173" s="256"/>
      <c r="AI173" s="256"/>
      <c r="AJ173" s="256"/>
      <c r="AK173" s="256"/>
      <c r="AL173" s="256"/>
      <c r="AM173" s="256"/>
      <c r="AN173" s="256"/>
      <c r="AO173" s="257"/>
      <c r="AP173" s="256"/>
      <c r="AQ173" s="256"/>
      <c r="AR173" s="256"/>
      <c r="AS173" s="256"/>
      <c r="AT173" s="256"/>
      <c r="AU173" s="256"/>
      <c r="AV173" s="256"/>
      <c r="AW173" s="256"/>
      <c r="AX173" s="256"/>
      <c r="AY173" s="256"/>
      <c r="AZ173" s="256"/>
      <c r="BA173" s="256"/>
      <c r="BB173" s="257"/>
      <c r="BC173" s="256"/>
      <c r="BD173" s="256"/>
      <c r="BE173" s="256"/>
      <c r="BF173" s="256"/>
      <c r="BG173" s="256"/>
      <c r="BH173" s="256"/>
      <c r="BI173" s="256"/>
      <c r="BJ173" s="256"/>
      <c r="BK173" s="256"/>
      <c r="BL173" s="256"/>
      <c r="BM173" s="256"/>
      <c r="BN173" s="256"/>
    </row>
    <row r="174" spans="2:66" x14ac:dyDescent="0.2"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7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  <c r="AA174" s="256"/>
      <c r="AB174" s="257"/>
      <c r="AC174" s="256"/>
      <c r="AD174" s="256"/>
      <c r="AE174" s="256"/>
      <c r="AF174" s="256"/>
      <c r="AG174" s="256"/>
      <c r="AH174" s="256"/>
      <c r="AI174" s="256"/>
      <c r="AJ174" s="256"/>
      <c r="AK174" s="256"/>
      <c r="AL174" s="256"/>
      <c r="AM174" s="256"/>
      <c r="AN174" s="256"/>
      <c r="AO174" s="257"/>
      <c r="AP174" s="256"/>
      <c r="AQ174" s="256"/>
      <c r="AR174" s="256"/>
      <c r="AS174" s="256"/>
      <c r="AT174" s="256"/>
      <c r="AU174" s="256"/>
      <c r="AV174" s="256"/>
      <c r="AW174" s="256"/>
      <c r="AX174" s="256"/>
      <c r="AY174" s="256"/>
      <c r="AZ174" s="256"/>
      <c r="BA174" s="256"/>
      <c r="BB174" s="257"/>
      <c r="BC174" s="256"/>
      <c r="BD174" s="256"/>
      <c r="BE174" s="256"/>
      <c r="BF174" s="256"/>
      <c r="BG174" s="256"/>
      <c r="BH174" s="256"/>
      <c r="BI174" s="256"/>
      <c r="BJ174" s="256"/>
      <c r="BK174" s="256"/>
      <c r="BL174" s="256"/>
      <c r="BM174" s="256"/>
      <c r="BN174" s="256"/>
    </row>
    <row r="175" spans="2:66" x14ac:dyDescent="0.2"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7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  <c r="AA175" s="256"/>
      <c r="AB175" s="257"/>
      <c r="AC175" s="256"/>
      <c r="AD175" s="256"/>
      <c r="AE175" s="256"/>
      <c r="AF175" s="256"/>
      <c r="AG175" s="256"/>
      <c r="AH175" s="256"/>
      <c r="AI175" s="256"/>
      <c r="AJ175" s="256"/>
      <c r="AK175" s="256"/>
      <c r="AL175" s="256"/>
      <c r="AM175" s="256"/>
      <c r="AN175" s="256"/>
      <c r="AO175" s="257"/>
      <c r="AP175" s="256"/>
      <c r="AQ175" s="256"/>
      <c r="AR175" s="256"/>
      <c r="AS175" s="256"/>
      <c r="AT175" s="256"/>
      <c r="AU175" s="256"/>
      <c r="AV175" s="256"/>
      <c r="AW175" s="256"/>
      <c r="AX175" s="256"/>
      <c r="AY175" s="256"/>
      <c r="AZ175" s="256"/>
      <c r="BA175" s="256"/>
      <c r="BB175" s="257"/>
      <c r="BC175" s="256"/>
      <c r="BD175" s="256"/>
      <c r="BE175" s="256"/>
      <c r="BF175" s="256"/>
      <c r="BG175" s="256"/>
      <c r="BH175" s="256"/>
      <c r="BI175" s="256"/>
      <c r="BJ175" s="256"/>
      <c r="BK175" s="256"/>
      <c r="BL175" s="256"/>
      <c r="BM175" s="256"/>
      <c r="BN175" s="256"/>
    </row>
    <row r="176" spans="2:66" x14ac:dyDescent="0.2"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7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7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  <c r="AM176" s="256"/>
      <c r="AN176" s="256"/>
      <c r="AO176" s="257"/>
      <c r="AP176" s="256"/>
      <c r="AQ176" s="256"/>
      <c r="AR176" s="256"/>
      <c r="AS176" s="256"/>
      <c r="AT176" s="256"/>
      <c r="AU176" s="256"/>
      <c r="AV176" s="256"/>
      <c r="AW176" s="256"/>
      <c r="AX176" s="256"/>
      <c r="AY176" s="256"/>
      <c r="AZ176" s="256"/>
      <c r="BA176" s="256"/>
      <c r="BB176" s="257"/>
      <c r="BC176" s="256"/>
      <c r="BD176" s="256"/>
      <c r="BE176" s="256"/>
      <c r="BF176" s="256"/>
      <c r="BG176" s="256"/>
      <c r="BH176" s="256"/>
      <c r="BI176" s="256"/>
      <c r="BJ176" s="256"/>
      <c r="BK176" s="256"/>
      <c r="BL176" s="256"/>
      <c r="BM176" s="256"/>
      <c r="BN176" s="256"/>
    </row>
    <row r="177" spans="3:66" x14ac:dyDescent="0.2"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7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  <c r="AA177" s="256"/>
      <c r="AB177" s="257"/>
      <c r="AC177" s="256"/>
      <c r="AD177" s="256"/>
      <c r="AE177" s="256"/>
      <c r="AF177" s="256"/>
      <c r="AG177" s="256"/>
      <c r="AH177" s="256"/>
      <c r="AI177" s="256"/>
      <c r="AJ177" s="256"/>
      <c r="AK177" s="256"/>
      <c r="AL177" s="256"/>
      <c r="AM177" s="256"/>
      <c r="AN177" s="256"/>
      <c r="AO177" s="257"/>
      <c r="AP177" s="256"/>
      <c r="AQ177" s="256"/>
      <c r="AR177" s="256"/>
      <c r="AS177" s="256"/>
      <c r="AT177" s="256"/>
      <c r="AU177" s="256"/>
      <c r="AV177" s="256"/>
      <c r="AW177" s="256"/>
      <c r="AX177" s="256"/>
      <c r="AY177" s="256"/>
      <c r="AZ177" s="256"/>
      <c r="BA177" s="256"/>
      <c r="BB177" s="257"/>
      <c r="BC177" s="256"/>
      <c r="BD177" s="256"/>
      <c r="BE177" s="256"/>
      <c r="BF177" s="256"/>
      <c r="BG177" s="256"/>
      <c r="BH177" s="256"/>
      <c r="BI177" s="256"/>
      <c r="BJ177" s="256"/>
      <c r="BK177" s="256"/>
      <c r="BL177" s="256"/>
      <c r="BM177" s="256"/>
      <c r="BN177" s="256"/>
    </row>
    <row r="178" spans="3:66" x14ac:dyDescent="0.2"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7"/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  <c r="AA178" s="256"/>
      <c r="AB178" s="257"/>
      <c r="AC178" s="256"/>
      <c r="AD178" s="256"/>
      <c r="AE178" s="256"/>
      <c r="AF178" s="256"/>
      <c r="AG178" s="256"/>
      <c r="AH178" s="256"/>
      <c r="AI178" s="256"/>
      <c r="AJ178" s="256"/>
      <c r="AK178" s="256"/>
      <c r="AL178" s="256"/>
      <c r="AM178" s="256"/>
      <c r="AN178" s="256"/>
      <c r="AO178" s="257"/>
      <c r="AP178" s="256"/>
      <c r="AQ178" s="256"/>
      <c r="AR178" s="256"/>
      <c r="AS178" s="256"/>
      <c r="AT178" s="256"/>
      <c r="AU178" s="256"/>
      <c r="AV178" s="256"/>
      <c r="AW178" s="256"/>
      <c r="AX178" s="256"/>
      <c r="AY178" s="256"/>
      <c r="AZ178" s="256"/>
      <c r="BA178" s="256"/>
      <c r="BB178" s="257"/>
      <c r="BC178" s="256"/>
      <c r="BD178" s="256"/>
      <c r="BE178" s="256"/>
      <c r="BF178" s="256"/>
      <c r="BG178" s="256"/>
      <c r="BH178" s="256"/>
      <c r="BI178" s="256"/>
      <c r="BJ178" s="256"/>
      <c r="BK178" s="256"/>
      <c r="BL178" s="256"/>
      <c r="BM178" s="256"/>
      <c r="BN178" s="256"/>
    </row>
    <row r="179" spans="3:66" x14ac:dyDescent="0.2"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7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  <c r="AA179" s="256"/>
      <c r="AB179" s="257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  <c r="AM179" s="256"/>
      <c r="AN179" s="256"/>
      <c r="AO179" s="257"/>
      <c r="AP179" s="256"/>
      <c r="AQ179" s="256"/>
      <c r="AR179" s="256"/>
      <c r="AS179" s="256"/>
      <c r="AT179" s="256"/>
      <c r="AU179" s="256"/>
      <c r="AV179" s="256"/>
      <c r="AW179" s="256"/>
      <c r="AX179" s="256"/>
      <c r="AY179" s="256"/>
      <c r="AZ179" s="256"/>
      <c r="BA179" s="256"/>
      <c r="BB179" s="257"/>
      <c r="BC179" s="256"/>
      <c r="BD179" s="256"/>
      <c r="BE179" s="256"/>
      <c r="BF179" s="256"/>
      <c r="BG179" s="256"/>
      <c r="BH179" s="256"/>
      <c r="BI179" s="256"/>
      <c r="BJ179" s="256"/>
      <c r="BK179" s="256"/>
      <c r="BL179" s="256"/>
      <c r="BM179" s="256"/>
      <c r="BN179" s="256"/>
    </row>
    <row r="180" spans="3:66" x14ac:dyDescent="0.2"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7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  <c r="AA180" s="256"/>
      <c r="AB180" s="257"/>
      <c r="AC180" s="256"/>
      <c r="AD180" s="256"/>
      <c r="AE180" s="256"/>
      <c r="AF180" s="256"/>
      <c r="AG180" s="256"/>
      <c r="AH180" s="256"/>
      <c r="AI180" s="256"/>
      <c r="AJ180" s="256"/>
      <c r="AK180" s="256"/>
      <c r="AL180" s="256"/>
      <c r="AM180" s="256"/>
      <c r="AN180" s="256"/>
      <c r="AO180" s="257"/>
      <c r="AP180" s="256"/>
      <c r="AQ180" s="256"/>
      <c r="AR180" s="256"/>
      <c r="AS180" s="256"/>
      <c r="AT180" s="256"/>
      <c r="AU180" s="256"/>
      <c r="AV180" s="256"/>
      <c r="AW180" s="256"/>
      <c r="AX180" s="256"/>
      <c r="AY180" s="256"/>
      <c r="AZ180" s="256"/>
      <c r="BA180" s="256"/>
      <c r="BB180" s="257"/>
      <c r="BC180" s="256"/>
      <c r="BD180" s="256"/>
      <c r="BE180" s="256"/>
      <c r="BF180" s="256"/>
      <c r="BG180" s="256"/>
      <c r="BH180" s="256"/>
      <c r="BI180" s="256"/>
      <c r="BJ180" s="256"/>
      <c r="BK180" s="256"/>
      <c r="BL180" s="256"/>
      <c r="BM180" s="256"/>
      <c r="BN180" s="256"/>
    </row>
    <row r="181" spans="3:66" x14ac:dyDescent="0.2"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7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  <c r="AA181" s="256"/>
      <c r="AB181" s="257"/>
      <c r="AC181" s="256"/>
      <c r="AD181" s="256"/>
      <c r="AE181" s="256"/>
      <c r="AF181" s="256"/>
      <c r="AG181" s="256"/>
      <c r="AH181" s="256"/>
      <c r="AI181" s="256"/>
      <c r="AJ181" s="256"/>
      <c r="AK181" s="256"/>
      <c r="AL181" s="256"/>
      <c r="AM181" s="256"/>
      <c r="AN181" s="256"/>
      <c r="AO181" s="257"/>
      <c r="AP181" s="256"/>
      <c r="AQ181" s="256"/>
      <c r="AR181" s="256"/>
      <c r="AS181" s="256"/>
      <c r="AT181" s="256"/>
      <c r="AU181" s="256"/>
      <c r="AV181" s="256"/>
      <c r="AW181" s="256"/>
      <c r="AX181" s="256"/>
      <c r="AY181" s="256"/>
      <c r="AZ181" s="256"/>
      <c r="BA181" s="256"/>
      <c r="BB181" s="257"/>
      <c r="BC181" s="256"/>
      <c r="BD181" s="256"/>
      <c r="BE181" s="256"/>
      <c r="BF181" s="256"/>
      <c r="BG181" s="256"/>
      <c r="BH181" s="256"/>
      <c r="BI181" s="256"/>
      <c r="BJ181" s="256"/>
      <c r="BK181" s="256"/>
      <c r="BL181" s="256"/>
      <c r="BM181" s="256"/>
      <c r="BN181" s="256"/>
    </row>
    <row r="182" spans="3:66" x14ac:dyDescent="0.2"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7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  <c r="AA182" s="256"/>
      <c r="AB182" s="257"/>
      <c r="AC182" s="256"/>
      <c r="AD182" s="256"/>
      <c r="AE182" s="256"/>
      <c r="AF182" s="256"/>
      <c r="AG182" s="256"/>
      <c r="AH182" s="256"/>
      <c r="AI182" s="256"/>
      <c r="AJ182" s="256"/>
      <c r="AK182" s="256"/>
      <c r="AL182" s="256"/>
      <c r="AM182" s="256"/>
      <c r="AN182" s="256"/>
      <c r="AO182" s="257"/>
      <c r="AP182" s="256"/>
      <c r="AQ182" s="256"/>
      <c r="AR182" s="256"/>
      <c r="AS182" s="256"/>
      <c r="AT182" s="256"/>
      <c r="AU182" s="256"/>
      <c r="AV182" s="256"/>
      <c r="AW182" s="256"/>
      <c r="AX182" s="256"/>
      <c r="AY182" s="256"/>
      <c r="AZ182" s="256"/>
      <c r="BA182" s="256"/>
      <c r="BB182" s="257"/>
      <c r="BC182" s="256"/>
      <c r="BD182" s="256"/>
      <c r="BE182" s="256"/>
      <c r="BF182" s="256"/>
      <c r="BG182" s="256"/>
      <c r="BH182" s="256"/>
      <c r="BI182" s="256"/>
      <c r="BJ182" s="256"/>
      <c r="BK182" s="256"/>
      <c r="BL182" s="256"/>
      <c r="BM182" s="256"/>
      <c r="BN182" s="256"/>
    </row>
    <row r="183" spans="3:66" x14ac:dyDescent="0.2"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7"/>
      <c r="P183" s="256"/>
      <c r="Q183" s="256"/>
      <c r="R183" s="256"/>
      <c r="S183" s="256"/>
      <c r="T183" s="256"/>
      <c r="U183" s="256"/>
      <c r="V183" s="256"/>
      <c r="W183" s="256"/>
      <c r="X183" s="256"/>
      <c r="Y183" s="256"/>
      <c r="Z183" s="256"/>
      <c r="AA183" s="256"/>
      <c r="AB183" s="257"/>
      <c r="AC183" s="256"/>
      <c r="AD183" s="256"/>
      <c r="AE183" s="256"/>
      <c r="AF183" s="256"/>
      <c r="AG183" s="256"/>
      <c r="AH183" s="256"/>
      <c r="AI183" s="256"/>
      <c r="AJ183" s="256"/>
      <c r="AK183" s="256"/>
      <c r="AL183" s="256"/>
      <c r="AM183" s="256"/>
      <c r="AN183" s="256"/>
      <c r="AO183" s="257"/>
      <c r="AP183" s="256"/>
      <c r="AQ183" s="256"/>
      <c r="AR183" s="256"/>
      <c r="AS183" s="256"/>
      <c r="AT183" s="256"/>
      <c r="AU183" s="256"/>
      <c r="AV183" s="256"/>
      <c r="AW183" s="256"/>
      <c r="AX183" s="256"/>
      <c r="AY183" s="256"/>
      <c r="AZ183" s="256"/>
      <c r="BA183" s="256"/>
      <c r="BB183" s="257"/>
      <c r="BC183" s="256"/>
      <c r="BD183" s="256"/>
      <c r="BE183" s="256"/>
      <c r="BF183" s="256"/>
      <c r="BG183" s="256"/>
      <c r="BH183" s="256"/>
      <c r="BI183" s="256"/>
      <c r="BJ183" s="256"/>
      <c r="BK183" s="256"/>
      <c r="BL183" s="256"/>
      <c r="BM183" s="256"/>
      <c r="BN183" s="256"/>
    </row>
    <row r="184" spans="3:66" x14ac:dyDescent="0.2">
      <c r="C184" s="256"/>
      <c r="D184" s="256"/>
      <c r="E184" s="256"/>
      <c r="F184" s="256"/>
      <c r="G184" s="256"/>
      <c r="H184" s="256"/>
      <c r="I184" s="256"/>
      <c r="J184" s="256"/>
      <c r="K184" s="256"/>
      <c r="L184" s="256"/>
      <c r="M184" s="256"/>
      <c r="N184" s="256"/>
      <c r="O184" s="257"/>
      <c r="P184" s="256"/>
      <c r="Q184" s="256"/>
      <c r="R184" s="256"/>
      <c r="S184" s="256"/>
      <c r="T184" s="256"/>
      <c r="U184" s="256"/>
      <c r="V184" s="256"/>
      <c r="W184" s="256"/>
      <c r="X184" s="256"/>
      <c r="Y184" s="256"/>
      <c r="Z184" s="256"/>
      <c r="AA184" s="256"/>
      <c r="AB184" s="257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  <c r="AM184" s="256"/>
      <c r="AN184" s="256"/>
      <c r="AO184" s="257"/>
      <c r="AP184" s="256"/>
      <c r="AQ184" s="256"/>
      <c r="AR184" s="256"/>
      <c r="AS184" s="256"/>
      <c r="AT184" s="256"/>
      <c r="AU184" s="256"/>
      <c r="AV184" s="256"/>
      <c r="AW184" s="256"/>
      <c r="AX184" s="256"/>
      <c r="AY184" s="256"/>
      <c r="AZ184" s="256"/>
      <c r="BA184" s="256"/>
      <c r="BB184" s="257"/>
      <c r="BC184" s="256"/>
      <c r="BD184" s="256"/>
      <c r="BE184" s="256"/>
      <c r="BF184" s="256"/>
      <c r="BG184" s="256"/>
      <c r="BH184" s="256"/>
      <c r="BI184" s="256"/>
      <c r="BJ184" s="256"/>
      <c r="BK184" s="256"/>
      <c r="BL184" s="256"/>
      <c r="BM184" s="256"/>
      <c r="BN184" s="256"/>
    </row>
    <row r="185" spans="3:66" x14ac:dyDescent="0.2">
      <c r="C185" s="256"/>
      <c r="D185" s="256"/>
      <c r="E185" s="256"/>
      <c r="F185" s="256"/>
      <c r="G185" s="256"/>
      <c r="H185" s="256"/>
      <c r="I185" s="256"/>
      <c r="J185" s="256"/>
      <c r="K185" s="256"/>
      <c r="L185" s="256"/>
      <c r="M185" s="256"/>
      <c r="N185" s="256"/>
      <c r="O185" s="257"/>
      <c r="P185" s="256"/>
      <c r="Q185" s="256"/>
      <c r="R185" s="256"/>
      <c r="S185" s="256"/>
      <c r="T185" s="256"/>
      <c r="U185" s="256"/>
      <c r="V185" s="256"/>
      <c r="W185" s="256"/>
      <c r="X185" s="256"/>
      <c r="Y185" s="256"/>
      <c r="Z185" s="256"/>
      <c r="AA185" s="256"/>
      <c r="AB185" s="257"/>
      <c r="AC185" s="256"/>
      <c r="AD185" s="256"/>
      <c r="AE185" s="256"/>
      <c r="AF185" s="256"/>
      <c r="AG185" s="256"/>
      <c r="AH185" s="256"/>
      <c r="AI185" s="256"/>
      <c r="AJ185" s="256"/>
      <c r="AK185" s="256"/>
      <c r="AL185" s="256"/>
      <c r="AM185" s="256"/>
      <c r="AN185" s="256"/>
      <c r="AO185" s="257"/>
      <c r="AP185" s="256"/>
      <c r="AQ185" s="256"/>
      <c r="AR185" s="256"/>
      <c r="AS185" s="256"/>
      <c r="AT185" s="256"/>
      <c r="AU185" s="256"/>
      <c r="AV185" s="256"/>
      <c r="AW185" s="256"/>
      <c r="AX185" s="256"/>
      <c r="AY185" s="256"/>
      <c r="AZ185" s="256"/>
      <c r="BA185" s="256"/>
      <c r="BB185" s="257"/>
      <c r="BC185" s="256"/>
      <c r="BD185" s="256"/>
      <c r="BE185" s="256"/>
      <c r="BF185" s="256"/>
      <c r="BG185" s="256"/>
      <c r="BH185" s="256"/>
      <c r="BI185" s="256"/>
      <c r="BJ185" s="256"/>
      <c r="BK185" s="256"/>
      <c r="BL185" s="256"/>
      <c r="BM185" s="256"/>
      <c r="BN185" s="256"/>
    </row>
    <row r="186" spans="3:66" x14ac:dyDescent="0.2">
      <c r="C186" s="256"/>
      <c r="D186" s="256"/>
      <c r="E186" s="256"/>
      <c r="F186" s="256"/>
      <c r="G186" s="256"/>
      <c r="H186" s="256"/>
      <c r="I186" s="256"/>
      <c r="J186" s="256"/>
      <c r="K186" s="256"/>
      <c r="L186" s="256"/>
      <c r="M186" s="256"/>
      <c r="N186" s="256"/>
      <c r="O186" s="257"/>
      <c r="P186" s="256"/>
      <c r="Q186" s="256"/>
      <c r="R186" s="256"/>
      <c r="S186" s="256"/>
      <c r="T186" s="256"/>
      <c r="U186" s="256"/>
      <c r="V186" s="256"/>
      <c r="W186" s="256"/>
      <c r="X186" s="256"/>
      <c r="Y186" s="256"/>
      <c r="Z186" s="256"/>
      <c r="AA186" s="256"/>
      <c r="AB186" s="257"/>
      <c r="AC186" s="256"/>
      <c r="AD186" s="256"/>
      <c r="AE186" s="256"/>
      <c r="AF186" s="256"/>
      <c r="AG186" s="256"/>
      <c r="AH186" s="256"/>
      <c r="AI186" s="256"/>
      <c r="AJ186" s="256"/>
      <c r="AK186" s="256"/>
      <c r="AL186" s="256"/>
      <c r="AM186" s="256"/>
      <c r="AN186" s="256"/>
      <c r="AO186" s="257"/>
      <c r="AP186" s="256"/>
      <c r="AQ186" s="256"/>
      <c r="AR186" s="256"/>
      <c r="AS186" s="256"/>
      <c r="AT186" s="256"/>
      <c r="AU186" s="256"/>
      <c r="AV186" s="256"/>
      <c r="AW186" s="256"/>
      <c r="AX186" s="256"/>
      <c r="AY186" s="256"/>
      <c r="AZ186" s="256"/>
      <c r="BA186" s="256"/>
      <c r="BB186" s="257"/>
      <c r="BC186" s="256"/>
      <c r="BD186" s="256"/>
      <c r="BE186" s="256"/>
      <c r="BF186" s="256"/>
      <c r="BG186" s="256"/>
      <c r="BH186" s="256"/>
      <c r="BI186" s="256"/>
      <c r="BJ186" s="256"/>
      <c r="BK186" s="256"/>
      <c r="BL186" s="256"/>
      <c r="BM186" s="256"/>
      <c r="BN186" s="256"/>
    </row>
    <row r="187" spans="3:66" x14ac:dyDescent="0.2">
      <c r="C187" s="256"/>
      <c r="D187" s="256"/>
      <c r="E187" s="256"/>
      <c r="F187" s="256"/>
      <c r="G187" s="256"/>
      <c r="H187" s="256"/>
      <c r="I187" s="256"/>
      <c r="J187" s="256"/>
      <c r="K187" s="256"/>
      <c r="L187" s="256"/>
      <c r="M187" s="256"/>
      <c r="N187" s="256"/>
      <c r="O187" s="257"/>
      <c r="P187" s="256"/>
      <c r="Q187" s="256"/>
      <c r="R187" s="256"/>
      <c r="S187" s="256"/>
      <c r="T187" s="256"/>
      <c r="U187" s="256"/>
      <c r="V187" s="256"/>
      <c r="W187" s="256"/>
      <c r="X187" s="256"/>
      <c r="Y187" s="256"/>
      <c r="Z187" s="256"/>
      <c r="AA187" s="256"/>
      <c r="AB187" s="257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  <c r="AO187" s="257"/>
      <c r="AP187" s="256"/>
      <c r="AQ187" s="256"/>
      <c r="AR187" s="256"/>
      <c r="AS187" s="256"/>
      <c r="AT187" s="256"/>
      <c r="AU187" s="256"/>
      <c r="AV187" s="256"/>
      <c r="AW187" s="256"/>
      <c r="AX187" s="256"/>
      <c r="AY187" s="256"/>
      <c r="AZ187" s="256"/>
      <c r="BA187" s="256"/>
      <c r="BB187" s="257"/>
      <c r="BC187" s="256"/>
      <c r="BD187" s="256"/>
      <c r="BE187" s="256"/>
      <c r="BF187" s="256"/>
      <c r="BG187" s="256"/>
      <c r="BH187" s="256"/>
      <c r="BI187" s="256"/>
      <c r="BJ187" s="256"/>
      <c r="BK187" s="256"/>
      <c r="BL187" s="256"/>
      <c r="BM187" s="256"/>
      <c r="BN187" s="256"/>
    </row>
    <row r="188" spans="3:66" x14ac:dyDescent="0.2">
      <c r="C188" s="256"/>
      <c r="D188" s="256"/>
      <c r="E188" s="256"/>
      <c r="F188" s="256"/>
      <c r="G188" s="256"/>
      <c r="H188" s="256"/>
      <c r="I188" s="256"/>
      <c r="J188" s="256"/>
      <c r="K188" s="256"/>
      <c r="L188" s="256"/>
      <c r="M188" s="256"/>
      <c r="N188" s="256"/>
      <c r="O188" s="257"/>
      <c r="P188" s="256"/>
      <c r="Q188" s="256"/>
      <c r="R188" s="256"/>
      <c r="S188" s="256"/>
      <c r="T188" s="256"/>
      <c r="U188" s="256"/>
      <c r="V188" s="256"/>
      <c r="W188" s="256"/>
      <c r="X188" s="256"/>
      <c r="Y188" s="256"/>
      <c r="Z188" s="256"/>
      <c r="AA188" s="256"/>
      <c r="AB188" s="257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  <c r="AO188" s="257"/>
      <c r="AP188" s="256"/>
      <c r="AQ188" s="256"/>
      <c r="AR188" s="256"/>
      <c r="AS188" s="256"/>
      <c r="AT188" s="256"/>
      <c r="AU188" s="256"/>
      <c r="AV188" s="256"/>
      <c r="AW188" s="256"/>
      <c r="AX188" s="256"/>
      <c r="AY188" s="256"/>
      <c r="AZ188" s="256"/>
      <c r="BA188" s="256"/>
      <c r="BB188" s="257"/>
      <c r="BC188" s="256"/>
      <c r="BD188" s="256"/>
      <c r="BE188" s="256"/>
      <c r="BF188" s="256"/>
      <c r="BG188" s="256"/>
      <c r="BH188" s="256"/>
      <c r="BI188" s="256"/>
      <c r="BJ188" s="256"/>
      <c r="BK188" s="256"/>
      <c r="BL188" s="256"/>
      <c r="BM188" s="256"/>
      <c r="BN188" s="256"/>
    </row>
    <row r="189" spans="3:66" x14ac:dyDescent="0.2"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7"/>
      <c r="P189" s="256"/>
      <c r="Q189" s="256"/>
      <c r="R189" s="256"/>
      <c r="S189" s="256"/>
      <c r="T189" s="256"/>
      <c r="U189" s="256"/>
      <c r="V189" s="256"/>
      <c r="W189" s="256"/>
      <c r="X189" s="256"/>
      <c r="Y189" s="256"/>
      <c r="Z189" s="256"/>
      <c r="AA189" s="256"/>
      <c r="AB189" s="257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256"/>
      <c r="AN189" s="256"/>
      <c r="AO189" s="257"/>
      <c r="AP189" s="256"/>
      <c r="AQ189" s="256"/>
      <c r="AR189" s="256"/>
      <c r="AS189" s="256"/>
      <c r="AT189" s="256"/>
      <c r="AU189" s="256"/>
      <c r="AV189" s="256"/>
      <c r="AW189" s="256"/>
      <c r="AX189" s="256"/>
      <c r="AY189" s="256"/>
      <c r="AZ189" s="256"/>
      <c r="BA189" s="256"/>
      <c r="BB189" s="257"/>
      <c r="BC189" s="256"/>
      <c r="BD189" s="256"/>
      <c r="BE189" s="256"/>
      <c r="BF189" s="256"/>
      <c r="BG189" s="256"/>
      <c r="BH189" s="256"/>
      <c r="BI189" s="256"/>
      <c r="BJ189" s="256"/>
      <c r="BK189" s="256"/>
      <c r="BL189" s="256"/>
      <c r="BM189" s="256"/>
      <c r="BN189" s="256"/>
    </row>
    <row r="190" spans="3:66" x14ac:dyDescent="0.2">
      <c r="C190" s="256"/>
      <c r="D190" s="256"/>
      <c r="E190" s="256"/>
      <c r="F190" s="256"/>
      <c r="G190" s="256"/>
      <c r="H190" s="256"/>
      <c r="I190" s="256"/>
      <c r="J190" s="256"/>
      <c r="K190" s="256"/>
      <c r="L190" s="256"/>
      <c r="M190" s="256"/>
      <c r="N190" s="256"/>
      <c r="O190" s="257"/>
      <c r="P190" s="256"/>
      <c r="Q190" s="256"/>
      <c r="R190" s="256"/>
      <c r="S190" s="256"/>
      <c r="T190" s="256"/>
      <c r="U190" s="256"/>
      <c r="V190" s="256"/>
      <c r="W190" s="256"/>
      <c r="X190" s="256"/>
      <c r="Y190" s="256"/>
      <c r="Z190" s="256"/>
      <c r="AA190" s="256"/>
      <c r="AB190" s="257"/>
      <c r="AC190" s="256"/>
      <c r="AD190" s="256"/>
      <c r="AE190" s="256"/>
      <c r="AF190" s="256"/>
      <c r="AG190" s="256"/>
      <c r="AH190" s="256"/>
      <c r="AI190" s="256"/>
      <c r="AJ190" s="256"/>
      <c r="AK190" s="256"/>
      <c r="AL190" s="256"/>
      <c r="AM190" s="256"/>
      <c r="AN190" s="256"/>
      <c r="AO190" s="257"/>
      <c r="AP190" s="256"/>
      <c r="AQ190" s="256"/>
      <c r="AR190" s="256"/>
      <c r="AS190" s="256"/>
      <c r="AT190" s="256"/>
      <c r="AU190" s="256"/>
      <c r="AV190" s="256"/>
      <c r="AW190" s="256"/>
      <c r="AX190" s="256"/>
      <c r="AY190" s="256"/>
      <c r="AZ190" s="256"/>
      <c r="BA190" s="256"/>
      <c r="BB190" s="257"/>
      <c r="BC190" s="256"/>
      <c r="BD190" s="256"/>
      <c r="BE190" s="256"/>
      <c r="BF190" s="256"/>
      <c r="BG190" s="256"/>
      <c r="BH190" s="256"/>
      <c r="BI190" s="256"/>
      <c r="BJ190" s="256"/>
      <c r="BK190" s="256"/>
      <c r="BL190" s="256"/>
      <c r="BM190" s="256"/>
      <c r="BN190" s="256"/>
    </row>
    <row r="191" spans="3:66" x14ac:dyDescent="0.2">
      <c r="C191" s="256"/>
      <c r="D191" s="256"/>
      <c r="E191" s="256"/>
      <c r="F191" s="256"/>
      <c r="G191" s="256"/>
      <c r="H191" s="256"/>
      <c r="I191" s="256"/>
      <c r="J191" s="256"/>
      <c r="K191" s="256"/>
      <c r="L191" s="256"/>
      <c r="M191" s="256"/>
      <c r="N191" s="256"/>
      <c r="O191" s="257"/>
      <c r="P191" s="256"/>
      <c r="Q191" s="256"/>
      <c r="R191" s="256"/>
      <c r="S191" s="256"/>
      <c r="T191" s="256"/>
      <c r="U191" s="256"/>
      <c r="V191" s="256"/>
      <c r="W191" s="256"/>
      <c r="X191" s="256"/>
      <c r="Y191" s="256"/>
      <c r="Z191" s="256"/>
      <c r="AA191" s="256"/>
      <c r="AB191" s="257"/>
      <c r="AC191" s="256"/>
      <c r="AD191" s="256"/>
      <c r="AE191" s="256"/>
      <c r="AF191" s="256"/>
      <c r="AG191" s="256"/>
      <c r="AH191" s="256"/>
      <c r="AI191" s="256"/>
      <c r="AJ191" s="256"/>
      <c r="AK191" s="256"/>
      <c r="AL191" s="256"/>
      <c r="AM191" s="256"/>
      <c r="AN191" s="256"/>
      <c r="AO191" s="257"/>
      <c r="AP191" s="256"/>
      <c r="AQ191" s="256"/>
      <c r="AR191" s="256"/>
      <c r="AS191" s="256"/>
      <c r="AT191" s="256"/>
      <c r="AU191" s="256"/>
      <c r="AV191" s="256"/>
      <c r="AW191" s="256"/>
      <c r="AX191" s="256"/>
      <c r="AY191" s="256"/>
      <c r="AZ191" s="256"/>
      <c r="BA191" s="256"/>
      <c r="BB191" s="257"/>
      <c r="BC191" s="256"/>
      <c r="BD191" s="256"/>
      <c r="BE191" s="256"/>
      <c r="BF191" s="256"/>
      <c r="BG191" s="256"/>
      <c r="BH191" s="256"/>
      <c r="BI191" s="256"/>
      <c r="BJ191" s="256"/>
      <c r="BK191" s="256"/>
      <c r="BL191" s="256"/>
      <c r="BM191" s="256"/>
      <c r="BN191" s="256"/>
    </row>
    <row r="192" spans="3:66" x14ac:dyDescent="0.2"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7"/>
      <c r="P192" s="256"/>
      <c r="Q192" s="256"/>
      <c r="R192" s="256"/>
      <c r="S192" s="256"/>
      <c r="T192" s="256"/>
      <c r="U192" s="256"/>
      <c r="V192" s="256"/>
      <c r="W192" s="256"/>
      <c r="X192" s="256"/>
      <c r="Y192" s="256"/>
      <c r="Z192" s="256"/>
      <c r="AA192" s="256"/>
      <c r="AB192" s="257"/>
      <c r="AC192" s="256"/>
      <c r="AD192" s="256"/>
      <c r="AE192" s="256"/>
      <c r="AF192" s="256"/>
      <c r="AG192" s="256"/>
      <c r="AH192" s="256"/>
      <c r="AI192" s="256"/>
      <c r="AJ192" s="256"/>
      <c r="AK192" s="256"/>
      <c r="AL192" s="256"/>
      <c r="AM192" s="256"/>
      <c r="AN192" s="256"/>
      <c r="AO192" s="257"/>
      <c r="AP192" s="256"/>
      <c r="AQ192" s="256"/>
      <c r="AR192" s="256"/>
      <c r="AS192" s="256"/>
      <c r="AT192" s="256"/>
      <c r="AU192" s="256"/>
      <c r="AV192" s="256"/>
      <c r="AW192" s="256"/>
      <c r="AX192" s="256"/>
      <c r="AY192" s="256"/>
      <c r="AZ192" s="256"/>
      <c r="BA192" s="256"/>
      <c r="BB192" s="257"/>
      <c r="BC192" s="256"/>
      <c r="BD192" s="256"/>
      <c r="BE192" s="256"/>
      <c r="BF192" s="256"/>
      <c r="BG192" s="256"/>
      <c r="BH192" s="256"/>
      <c r="BI192" s="256"/>
      <c r="BJ192" s="256"/>
      <c r="BK192" s="256"/>
      <c r="BL192" s="256"/>
      <c r="BM192" s="256"/>
      <c r="BN192" s="256"/>
    </row>
    <row r="193" spans="3:66" x14ac:dyDescent="0.2"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7"/>
      <c r="P193" s="256"/>
      <c r="Q193" s="256"/>
      <c r="R193" s="256"/>
      <c r="S193" s="256"/>
      <c r="T193" s="256"/>
      <c r="U193" s="256"/>
      <c r="V193" s="256"/>
      <c r="W193" s="256"/>
      <c r="X193" s="256"/>
      <c r="Y193" s="256"/>
      <c r="Z193" s="256"/>
      <c r="AA193" s="256"/>
      <c r="AB193" s="257"/>
      <c r="AC193" s="256"/>
      <c r="AD193" s="256"/>
      <c r="AE193" s="256"/>
      <c r="AF193" s="256"/>
      <c r="AG193" s="256"/>
      <c r="AH193" s="256"/>
      <c r="AI193" s="256"/>
      <c r="AJ193" s="256"/>
      <c r="AK193" s="256"/>
      <c r="AL193" s="256"/>
      <c r="AM193" s="256"/>
      <c r="AN193" s="256"/>
      <c r="AO193" s="257"/>
      <c r="AP193" s="256"/>
      <c r="AQ193" s="256"/>
      <c r="AR193" s="256"/>
      <c r="AS193" s="256"/>
      <c r="AT193" s="256"/>
      <c r="AU193" s="256"/>
      <c r="AV193" s="256"/>
      <c r="AW193" s="256"/>
      <c r="AX193" s="256"/>
      <c r="AY193" s="256"/>
      <c r="AZ193" s="256"/>
      <c r="BA193" s="256"/>
      <c r="BB193" s="257"/>
      <c r="BC193" s="256"/>
      <c r="BD193" s="256"/>
      <c r="BE193" s="256"/>
      <c r="BF193" s="256"/>
      <c r="BG193" s="256"/>
      <c r="BH193" s="256"/>
      <c r="BI193" s="256"/>
      <c r="BJ193" s="256"/>
      <c r="BK193" s="256"/>
      <c r="BL193" s="256"/>
      <c r="BM193" s="256"/>
      <c r="BN193" s="256"/>
    </row>
    <row r="194" spans="3:66" x14ac:dyDescent="0.2"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7"/>
      <c r="P194" s="256"/>
      <c r="Q194" s="256"/>
      <c r="R194" s="256"/>
      <c r="S194" s="256"/>
      <c r="T194" s="256"/>
      <c r="U194" s="256"/>
      <c r="V194" s="256"/>
      <c r="W194" s="256"/>
      <c r="X194" s="256"/>
      <c r="Y194" s="256"/>
      <c r="Z194" s="256"/>
      <c r="AA194" s="256"/>
      <c r="AB194" s="257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  <c r="AM194" s="256"/>
      <c r="AN194" s="256"/>
      <c r="AO194" s="257"/>
      <c r="AP194" s="256"/>
      <c r="AQ194" s="256"/>
      <c r="AR194" s="256"/>
      <c r="AS194" s="256"/>
      <c r="AT194" s="256"/>
      <c r="AU194" s="256"/>
      <c r="AV194" s="256"/>
      <c r="AW194" s="256"/>
      <c r="AX194" s="256"/>
      <c r="AY194" s="256"/>
      <c r="AZ194" s="256"/>
      <c r="BA194" s="256"/>
      <c r="BB194" s="257"/>
      <c r="BC194" s="256"/>
      <c r="BD194" s="256"/>
      <c r="BE194" s="256"/>
      <c r="BF194" s="256"/>
      <c r="BG194" s="256"/>
      <c r="BH194" s="256"/>
      <c r="BI194" s="256"/>
      <c r="BJ194" s="256"/>
      <c r="BK194" s="256"/>
      <c r="BL194" s="256"/>
      <c r="BM194" s="256"/>
      <c r="BN194" s="256"/>
    </row>
    <row r="195" spans="3:66" x14ac:dyDescent="0.2">
      <c r="C195" s="256"/>
      <c r="D195" s="256"/>
      <c r="E195" s="256"/>
      <c r="F195" s="256"/>
      <c r="G195" s="256"/>
      <c r="H195" s="256"/>
      <c r="I195" s="256"/>
      <c r="J195" s="256"/>
      <c r="K195" s="256"/>
      <c r="L195" s="256"/>
      <c r="M195" s="256"/>
      <c r="N195" s="256"/>
      <c r="O195" s="257"/>
      <c r="P195" s="256"/>
      <c r="Q195" s="256"/>
      <c r="R195" s="256"/>
      <c r="S195" s="256"/>
      <c r="T195" s="256"/>
      <c r="U195" s="256"/>
      <c r="V195" s="256"/>
      <c r="W195" s="256"/>
      <c r="X195" s="256"/>
      <c r="Y195" s="256"/>
      <c r="Z195" s="256"/>
      <c r="AA195" s="256"/>
      <c r="AB195" s="257"/>
      <c r="AC195" s="256"/>
      <c r="AD195" s="256"/>
      <c r="AE195" s="256"/>
      <c r="AF195" s="256"/>
      <c r="AG195" s="256"/>
      <c r="AH195" s="256"/>
      <c r="AI195" s="256"/>
      <c r="AJ195" s="256"/>
      <c r="AK195" s="256"/>
      <c r="AL195" s="256"/>
      <c r="AM195" s="256"/>
      <c r="AN195" s="256"/>
      <c r="AO195" s="257"/>
      <c r="AP195" s="256"/>
      <c r="AQ195" s="256"/>
      <c r="AR195" s="256"/>
      <c r="AS195" s="256"/>
      <c r="AT195" s="256"/>
      <c r="AU195" s="256"/>
      <c r="AV195" s="256"/>
      <c r="AW195" s="256"/>
      <c r="AX195" s="256"/>
      <c r="AY195" s="256"/>
      <c r="AZ195" s="256"/>
      <c r="BA195" s="256"/>
      <c r="BB195" s="257"/>
      <c r="BC195" s="256"/>
      <c r="BD195" s="256"/>
      <c r="BE195" s="256"/>
      <c r="BF195" s="256"/>
      <c r="BG195" s="256"/>
      <c r="BH195" s="256"/>
      <c r="BI195" s="256"/>
      <c r="BJ195" s="256"/>
      <c r="BK195" s="256"/>
      <c r="BL195" s="256"/>
      <c r="BM195" s="256"/>
      <c r="BN195" s="256"/>
    </row>
    <row r="196" spans="3:66" x14ac:dyDescent="0.2">
      <c r="C196" s="256"/>
      <c r="D196" s="256"/>
      <c r="E196" s="256"/>
      <c r="F196" s="256"/>
      <c r="G196" s="256"/>
      <c r="H196" s="256"/>
      <c r="I196" s="256"/>
      <c r="J196" s="256"/>
      <c r="K196" s="256"/>
      <c r="L196" s="256"/>
      <c r="M196" s="256"/>
      <c r="N196" s="256"/>
      <c r="O196" s="257"/>
      <c r="P196" s="256"/>
      <c r="Q196" s="256"/>
      <c r="R196" s="256"/>
      <c r="S196" s="256"/>
      <c r="T196" s="256"/>
      <c r="U196" s="256"/>
      <c r="V196" s="256"/>
      <c r="W196" s="256"/>
      <c r="X196" s="256"/>
      <c r="Y196" s="256"/>
      <c r="Z196" s="256"/>
      <c r="AA196" s="256"/>
      <c r="AB196" s="257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  <c r="AO196" s="257"/>
      <c r="AP196" s="256"/>
      <c r="AQ196" s="256"/>
      <c r="AR196" s="256"/>
      <c r="AS196" s="256"/>
      <c r="AT196" s="256"/>
      <c r="AU196" s="256"/>
      <c r="AV196" s="256"/>
      <c r="AW196" s="256"/>
      <c r="AX196" s="256"/>
      <c r="AY196" s="256"/>
      <c r="AZ196" s="256"/>
      <c r="BA196" s="256"/>
      <c r="BB196" s="257"/>
      <c r="BC196" s="256"/>
      <c r="BD196" s="256"/>
      <c r="BE196" s="256"/>
      <c r="BF196" s="256"/>
      <c r="BG196" s="256"/>
      <c r="BH196" s="256"/>
      <c r="BI196" s="256"/>
      <c r="BJ196" s="256"/>
      <c r="BK196" s="256"/>
      <c r="BL196" s="256"/>
      <c r="BM196" s="256"/>
      <c r="BN196" s="256"/>
    </row>
    <row r="197" spans="3:66" x14ac:dyDescent="0.2">
      <c r="C197" s="256"/>
      <c r="D197" s="256"/>
      <c r="E197" s="256"/>
      <c r="F197" s="256"/>
      <c r="G197" s="256"/>
      <c r="H197" s="256"/>
      <c r="I197" s="256"/>
      <c r="J197" s="256"/>
      <c r="K197" s="256"/>
      <c r="L197" s="256"/>
      <c r="M197" s="256"/>
      <c r="N197" s="256"/>
      <c r="O197" s="257"/>
      <c r="P197" s="256"/>
      <c r="Q197" s="256"/>
      <c r="R197" s="256"/>
      <c r="S197" s="256"/>
      <c r="T197" s="256"/>
      <c r="U197" s="256"/>
      <c r="V197" s="256"/>
      <c r="W197" s="256"/>
      <c r="X197" s="256"/>
      <c r="Y197" s="256"/>
      <c r="Z197" s="256"/>
      <c r="AA197" s="256"/>
      <c r="AB197" s="257"/>
      <c r="AC197" s="256"/>
      <c r="AD197" s="256"/>
      <c r="AE197" s="256"/>
      <c r="AF197" s="256"/>
      <c r="AG197" s="256"/>
      <c r="AH197" s="256"/>
      <c r="AI197" s="256"/>
      <c r="AJ197" s="256"/>
      <c r="AK197" s="256"/>
      <c r="AL197" s="256"/>
      <c r="AM197" s="256"/>
      <c r="AN197" s="256"/>
      <c r="AO197" s="257"/>
      <c r="AP197" s="256"/>
      <c r="AQ197" s="256"/>
      <c r="AR197" s="256"/>
      <c r="AS197" s="256"/>
      <c r="AT197" s="256"/>
      <c r="AU197" s="256"/>
      <c r="AV197" s="256"/>
      <c r="AW197" s="256"/>
      <c r="AX197" s="256"/>
      <c r="AY197" s="256"/>
      <c r="AZ197" s="256"/>
      <c r="BA197" s="256"/>
      <c r="BB197" s="257"/>
      <c r="BC197" s="256"/>
      <c r="BD197" s="256"/>
      <c r="BE197" s="256"/>
      <c r="BF197" s="256"/>
      <c r="BG197" s="256"/>
      <c r="BH197" s="256"/>
      <c r="BI197" s="256"/>
      <c r="BJ197" s="256"/>
      <c r="BK197" s="256"/>
      <c r="BL197" s="256"/>
      <c r="BM197" s="256"/>
      <c r="BN197" s="256"/>
    </row>
    <row r="198" spans="3:66" x14ac:dyDescent="0.2">
      <c r="C198" s="256"/>
      <c r="D198" s="256"/>
      <c r="E198" s="256"/>
      <c r="F198" s="256"/>
      <c r="G198" s="256"/>
      <c r="H198" s="256"/>
      <c r="I198" s="256"/>
      <c r="J198" s="256"/>
      <c r="K198" s="256"/>
      <c r="L198" s="256"/>
      <c r="M198" s="256"/>
      <c r="N198" s="256"/>
      <c r="O198" s="257"/>
      <c r="P198" s="256"/>
      <c r="Q198" s="256"/>
      <c r="R198" s="256"/>
      <c r="S198" s="256"/>
      <c r="T198" s="256"/>
      <c r="U198" s="256"/>
      <c r="V198" s="256"/>
      <c r="W198" s="256"/>
      <c r="X198" s="256"/>
      <c r="Y198" s="256"/>
      <c r="Z198" s="256"/>
      <c r="AA198" s="256"/>
      <c r="AB198" s="257"/>
      <c r="AC198" s="256"/>
      <c r="AD198" s="256"/>
      <c r="AE198" s="256"/>
      <c r="AF198" s="256"/>
      <c r="AG198" s="256"/>
      <c r="AH198" s="256"/>
      <c r="AI198" s="256"/>
      <c r="AJ198" s="256"/>
      <c r="AK198" s="256"/>
      <c r="AL198" s="256"/>
      <c r="AM198" s="256"/>
      <c r="AN198" s="256"/>
      <c r="AO198" s="257"/>
      <c r="AP198" s="256"/>
      <c r="AQ198" s="256"/>
      <c r="AR198" s="256"/>
      <c r="AS198" s="256"/>
      <c r="AT198" s="256"/>
      <c r="AU198" s="256"/>
      <c r="AV198" s="256"/>
      <c r="AW198" s="256"/>
      <c r="AX198" s="256"/>
      <c r="AY198" s="256"/>
      <c r="AZ198" s="256"/>
      <c r="BA198" s="256"/>
      <c r="BB198" s="257"/>
      <c r="BC198" s="256"/>
      <c r="BD198" s="256"/>
      <c r="BE198" s="256"/>
      <c r="BF198" s="256"/>
      <c r="BG198" s="256"/>
      <c r="BH198" s="256"/>
      <c r="BI198" s="256"/>
      <c r="BJ198" s="256"/>
      <c r="BK198" s="256"/>
      <c r="BL198" s="256"/>
      <c r="BM198" s="256"/>
      <c r="BN198" s="256"/>
    </row>
    <row r="199" spans="3:66" x14ac:dyDescent="0.2"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7"/>
      <c r="P199" s="256"/>
      <c r="Q199" s="256"/>
      <c r="R199" s="256"/>
      <c r="S199" s="256"/>
      <c r="T199" s="256"/>
      <c r="U199" s="256"/>
      <c r="V199" s="256"/>
      <c r="W199" s="256"/>
      <c r="X199" s="256"/>
      <c r="Y199" s="256"/>
      <c r="Z199" s="256"/>
      <c r="AA199" s="256"/>
      <c r="AB199" s="257"/>
      <c r="AC199" s="256"/>
      <c r="AD199" s="256"/>
      <c r="AE199" s="256"/>
      <c r="AF199" s="256"/>
      <c r="AG199" s="256"/>
      <c r="AH199" s="256"/>
      <c r="AI199" s="256"/>
      <c r="AJ199" s="256"/>
      <c r="AK199" s="256"/>
      <c r="AL199" s="256"/>
      <c r="AM199" s="256"/>
      <c r="AN199" s="256"/>
      <c r="AO199" s="257"/>
      <c r="AP199" s="256"/>
      <c r="AQ199" s="256"/>
      <c r="AR199" s="256"/>
      <c r="AS199" s="256"/>
      <c r="AT199" s="256"/>
      <c r="AU199" s="256"/>
      <c r="AV199" s="256"/>
      <c r="AW199" s="256"/>
      <c r="AX199" s="256"/>
      <c r="AY199" s="256"/>
      <c r="AZ199" s="256"/>
      <c r="BA199" s="256"/>
      <c r="BB199" s="257"/>
      <c r="BC199" s="256"/>
      <c r="BD199" s="256"/>
      <c r="BE199" s="256"/>
      <c r="BF199" s="256"/>
      <c r="BG199" s="256"/>
      <c r="BH199" s="256"/>
      <c r="BI199" s="256"/>
      <c r="BJ199" s="256"/>
      <c r="BK199" s="256"/>
      <c r="BL199" s="256"/>
      <c r="BM199" s="256"/>
      <c r="BN199" s="256"/>
    </row>
    <row r="200" spans="3:66" x14ac:dyDescent="0.2"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7"/>
      <c r="P200" s="256"/>
      <c r="Q200" s="256"/>
      <c r="R200" s="256"/>
      <c r="S200" s="256"/>
      <c r="T200" s="256"/>
      <c r="U200" s="256"/>
      <c r="V200" s="256"/>
      <c r="W200" s="256"/>
      <c r="X200" s="256"/>
      <c r="Y200" s="256"/>
      <c r="Z200" s="256"/>
      <c r="AA200" s="256"/>
      <c r="AB200" s="257"/>
      <c r="AC200" s="256"/>
      <c r="AD200" s="256"/>
      <c r="AE200" s="256"/>
      <c r="AF200" s="256"/>
      <c r="AG200" s="256"/>
      <c r="AH200" s="256"/>
      <c r="AI200" s="256"/>
      <c r="AJ200" s="256"/>
      <c r="AK200" s="256"/>
      <c r="AL200" s="256"/>
      <c r="AM200" s="256"/>
      <c r="AN200" s="256"/>
      <c r="AO200" s="257"/>
      <c r="AP200" s="256"/>
      <c r="AQ200" s="256"/>
      <c r="AR200" s="256"/>
      <c r="AS200" s="256"/>
      <c r="AT200" s="256"/>
      <c r="AU200" s="256"/>
      <c r="AV200" s="256"/>
      <c r="AW200" s="256"/>
      <c r="AX200" s="256"/>
      <c r="AY200" s="256"/>
      <c r="AZ200" s="256"/>
      <c r="BA200" s="256"/>
      <c r="BB200" s="257"/>
      <c r="BC200" s="256"/>
      <c r="BD200" s="256"/>
      <c r="BE200" s="256"/>
      <c r="BF200" s="256"/>
      <c r="BG200" s="256"/>
      <c r="BH200" s="256"/>
      <c r="BI200" s="256"/>
      <c r="BJ200" s="256"/>
      <c r="BK200" s="256"/>
      <c r="BL200" s="256"/>
      <c r="BM200" s="256"/>
      <c r="BN200" s="256"/>
    </row>
    <row r="201" spans="3:66" x14ac:dyDescent="0.2">
      <c r="C201" s="256"/>
      <c r="D201" s="256"/>
      <c r="E201" s="256"/>
      <c r="F201" s="256"/>
      <c r="G201" s="256"/>
      <c r="H201" s="256"/>
      <c r="I201" s="256"/>
      <c r="J201" s="256"/>
      <c r="K201" s="256"/>
      <c r="L201" s="256"/>
      <c r="M201" s="256"/>
      <c r="N201" s="256"/>
      <c r="O201" s="257"/>
      <c r="P201" s="256"/>
      <c r="Q201" s="256"/>
      <c r="R201" s="256"/>
      <c r="S201" s="256"/>
      <c r="T201" s="256"/>
      <c r="U201" s="256"/>
      <c r="V201" s="256"/>
      <c r="W201" s="256"/>
      <c r="X201" s="256"/>
      <c r="Y201" s="256"/>
      <c r="Z201" s="256"/>
      <c r="AA201" s="256"/>
      <c r="AB201" s="257"/>
      <c r="AC201" s="256"/>
      <c r="AD201" s="256"/>
      <c r="AE201" s="256"/>
      <c r="AF201" s="256"/>
      <c r="AG201" s="256"/>
      <c r="AH201" s="256"/>
      <c r="AI201" s="256"/>
      <c r="AJ201" s="256"/>
      <c r="AK201" s="256"/>
      <c r="AL201" s="256"/>
      <c r="AM201" s="256"/>
      <c r="AN201" s="256"/>
      <c r="AO201" s="257"/>
      <c r="AP201" s="256"/>
      <c r="AQ201" s="256"/>
      <c r="AR201" s="256"/>
      <c r="AS201" s="256"/>
      <c r="AT201" s="256"/>
      <c r="AU201" s="256"/>
      <c r="AV201" s="256"/>
      <c r="AW201" s="256"/>
      <c r="AX201" s="256"/>
      <c r="AY201" s="256"/>
      <c r="AZ201" s="256"/>
      <c r="BA201" s="256"/>
      <c r="BB201" s="257"/>
      <c r="BC201" s="256"/>
      <c r="BD201" s="256"/>
      <c r="BE201" s="256"/>
      <c r="BF201" s="256"/>
      <c r="BG201" s="256"/>
      <c r="BH201" s="256"/>
      <c r="BI201" s="256"/>
      <c r="BJ201" s="256"/>
      <c r="BK201" s="256"/>
      <c r="BL201" s="256"/>
      <c r="BM201" s="256"/>
      <c r="BN201" s="256"/>
    </row>
    <row r="202" spans="3:66" x14ac:dyDescent="0.2">
      <c r="C202" s="256"/>
      <c r="D202" s="256"/>
      <c r="E202" s="256"/>
      <c r="F202" s="256"/>
      <c r="G202" s="256"/>
      <c r="H202" s="256"/>
      <c r="I202" s="256"/>
      <c r="J202" s="256"/>
      <c r="K202" s="256"/>
      <c r="L202" s="256"/>
      <c r="M202" s="256"/>
      <c r="N202" s="256"/>
      <c r="O202" s="257"/>
      <c r="P202" s="256"/>
      <c r="Q202" s="256"/>
      <c r="R202" s="256"/>
      <c r="S202" s="256"/>
      <c r="T202" s="256"/>
      <c r="U202" s="256"/>
      <c r="V202" s="256"/>
      <c r="W202" s="256"/>
      <c r="X202" s="256"/>
      <c r="Y202" s="256"/>
      <c r="Z202" s="256"/>
      <c r="AA202" s="256"/>
      <c r="AB202" s="257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  <c r="AN202" s="256"/>
      <c r="AO202" s="257"/>
      <c r="AP202" s="256"/>
      <c r="AQ202" s="256"/>
      <c r="AR202" s="256"/>
      <c r="AS202" s="256"/>
      <c r="AT202" s="256"/>
      <c r="AU202" s="256"/>
      <c r="AV202" s="256"/>
      <c r="AW202" s="256"/>
      <c r="AX202" s="256"/>
      <c r="AY202" s="256"/>
      <c r="AZ202" s="256"/>
      <c r="BA202" s="256"/>
      <c r="BB202" s="257"/>
      <c r="BC202" s="256"/>
      <c r="BD202" s="256"/>
      <c r="BE202" s="256"/>
      <c r="BF202" s="256"/>
      <c r="BG202" s="256"/>
      <c r="BH202" s="256"/>
      <c r="BI202" s="256"/>
      <c r="BJ202" s="256"/>
      <c r="BK202" s="256"/>
      <c r="BL202" s="256"/>
      <c r="BM202" s="256"/>
      <c r="BN202" s="256"/>
    </row>
    <row r="203" spans="3:66" x14ac:dyDescent="0.2">
      <c r="C203" s="256"/>
      <c r="D203" s="256"/>
      <c r="E203" s="256"/>
      <c r="F203" s="256"/>
      <c r="G203" s="256"/>
      <c r="H203" s="256"/>
      <c r="I203" s="256"/>
      <c r="J203" s="256"/>
      <c r="K203" s="256"/>
      <c r="L203" s="256"/>
      <c r="M203" s="256"/>
      <c r="N203" s="256"/>
      <c r="O203" s="257"/>
      <c r="P203" s="256"/>
      <c r="Q203" s="256"/>
      <c r="R203" s="256"/>
      <c r="S203" s="256"/>
      <c r="T203" s="256"/>
      <c r="U203" s="256"/>
      <c r="V203" s="256"/>
      <c r="W203" s="256"/>
      <c r="X203" s="256"/>
      <c r="Y203" s="256"/>
      <c r="Z203" s="256"/>
      <c r="AA203" s="256"/>
      <c r="AB203" s="257"/>
      <c r="AC203" s="256"/>
      <c r="AD203" s="256"/>
      <c r="AE203" s="256"/>
      <c r="AF203" s="256"/>
      <c r="AG203" s="256"/>
      <c r="AH203" s="256"/>
      <c r="AI203" s="256"/>
      <c r="AJ203" s="256"/>
      <c r="AK203" s="256"/>
      <c r="AL203" s="256"/>
      <c r="AM203" s="256"/>
      <c r="AN203" s="256"/>
      <c r="AO203" s="257"/>
      <c r="AP203" s="256"/>
      <c r="AQ203" s="256"/>
      <c r="AR203" s="256"/>
      <c r="AS203" s="256"/>
      <c r="AT203" s="256"/>
      <c r="AU203" s="256"/>
      <c r="AV203" s="256"/>
      <c r="AW203" s="256"/>
      <c r="AX203" s="256"/>
      <c r="AY203" s="256"/>
      <c r="AZ203" s="256"/>
      <c r="BA203" s="256"/>
      <c r="BB203" s="257"/>
      <c r="BC203" s="256"/>
      <c r="BD203" s="256"/>
      <c r="BE203" s="256"/>
      <c r="BF203" s="256"/>
      <c r="BG203" s="256"/>
      <c r="BH203" s="256"/>
      <c r="BI203" s="256"/>
      <c r="BJ203" s="256"/>
      <c r="BK203" s="256"/>
      <c r="BL203" s="256"/>
      <c r="BM203" s="256"/>
      <c r="BN203" s="256"/>
    </row>
    <row r="204" spans="3:66" x14ac:dyDescent="0.2">
      <c r="C204" s="256"/>
      <c r="D204" s="256"/>
      <c r="E204" s="256"/>
      <c r="F204" s="256"/>
      <c r="G204" s="256"/>
      <c r="H204" s="256"/>
      <c r="I204" s="256"/>
      <c r="J204" s="256"/>
      <c r="K204" s="256"/>
      <c r="L204" s="256"/>
      <c r="M204" s="256"/>
      <c r="N204" s="256"/>
      <c r="O204" s="257"/>
      <c r="P204" s="256"/>
      <c r="Q204" s="256"/>
      <c r="R204" s="256"/>
      <c r="S204" s="256"/>
      <c r="T204" s="256"/>
      <c r="U204" s="256"/>
      <c r="V204" s="256"/>
      <c r="W204" s="256"/>
      <c r="X204" s="256"/>
      <c r="Y204" s="256"/>
      <c r="Z204" s="256"/>
      <c r="AA204" s="256"/>
      <c r="AB204" s="257"/>
      <c r="AC204" s="256"/>
      <c r="AD204" s="256"/>
      <c r="AE204" s="256"/>
      <c r="AF204" s="256"/>
      <c r="AG204" s="256"/>
      <c r="AH204" s="256"/>
      <c r="AI204" s="256"/>
      <c r="AJ204" s="256"/>
      <c r="AK204" s="256"/>
      <c r="AL204" s="256"/>
      <c r="AM204" s="256"/>
      <c r="AN204" s="256"/>
      <c r="AO204" s="257"/>
      <c r="AP204" s="256"/>
      <c r="AQ204" s="256"/>
      <c r="AR204" s="256"/>
      <c r="AS204" s="256"/>
      <c r="AT204" s="256"/>
      <c r="AU204" s="256"/>
      <c r="AV204" s="256"/>
      <c r="AW204" s="256"/>
      <c r="AX204" s="256"/>
      <c r="AY204" s="256"/>
      <c r="AZ204" s="256"/>
      <c r="BA204" s="256"/>
      <c r="BB204" s="257"/>
      <c r="BC204" s="256"/>
      <c r="BD204" s="256"/>
      <c r="BE204" s="256"/>
      <c r="BF204" s="256"/>
      <c r="BG204" s="256"/>
      <c r="BH204" s="256"/>
      <c r="BI204" s="256"/>
      <c r="BJ204" s="256"/>
      <c r="BK204" s="256"/>
      <c r="BL204" s="256"/>
      <c r="BM204" s="256"/>
      <c r="BN204" s="256"/>
    </row>
    <row r="205" spans="3:66" x14ac:dyDescent="0.2">
      <c r="C205" s="256"/>
      <c r="D205" s="256"/>
      <c r="E205" s="256"/>
      <c r="F205" s="256"/>
      <c r="G205" s="256"/>
      <c r="H205" s="256"/>
      <c r="I205" s="256"/>
      <c r="J205" s="256"/>
      <c r="K205" s="256"/>
      <c r="L205" s="256"/>
      <c r="M205" s="256"/>
      <c r="N205" s="256"/>
      <c r="O205" s="257"/>
      <c r="P205" s="256"/>
      <c r="Q205" s="256"/>
      <c r="R205" s="256"/>
      <c r="S205" s="256"/>
      <c r="T205" s="256"/>
      <c r="U205" s="256"/>
      <c r="V205" s="256"/>
      <c r="W205" s="256"/>
      <c r="X205" s="256"/>
      <c r="Y205" s="256"/>
      <c r="Z205" s="256"/>
      <c r="AA205" s="256"/>
      <c r="AB205" s="257"/>
      <c r="AC205" s="256"/>
      <c r="AD205" s="256"/>
      <c r="AE205" s="256"/>
      <c r="AF205" s="256"/>
      <c r="AG205" s="256"/>
      <c r="AH205" s="256"/>
      <c r="AI205" s="256"/>
      <c r="AJ205" s="256"/>
      <c r="AK205" s="256"/>
      <c r="AL205" s="256"/>
      <c r="AM205" s="256"/>
      <c r="AN205" s="256"/>
      <c r="AO205" s="257"/>
      <c r="AP205" s="256"/>
      <c r="AQ205" s="256"/>
      <c r="AR205" s="256"/>
      <c r="AS205" s="256"/>
      <c r="AT205" s="256"/>
      <c r="AU205" s="256"/>
      <c r="AV205" s="256"/>
      <c r="AW205" s="256"/>
      <c r="AX205" s="256"/>
      <c r="AY205" s="256"/>
      <c r="AZ205" s="256"/>
      <c r="BA205" s="256"/>
      <c r="BB205" s="257"/>
      <c r="BC205" s="256"/>
      <c r="BD205" s="256"/>
      <c r="BE205" s="256"/>
      <c r="BF205" s="256"/>
      <c r="BG205" s="256"/>
      <c r="BH205" s="256"/>
      <c r="BI205" s="256"/>
      <c r="BJ205" s="256"/>
      <c r="BK205" s="256"/>
      <c r="BL205" s="256"/>
      <c r="BM205" s="256"/>
      <c r="BN205" s="256"/>
    </row>
    <row r="206" spans="3:66" x14ac:dyDescent="0.2">
      <c r="C206" s="256"/>
      <c r="D206" s="256"/>
      <c r="E206" s="256"/>
      <c r="F206" s="256"/>
      <c r="G206" s="256"/>
      <c r="H206" s="256"/>
      <c r="I206" s="256"/>
      <c r="J206" s="256"/>
      <c r="K206" s="256"/>
      <c r="L206" s="256"/>
      <c r="M206" s="256"/>
      <c r="N206" s="256"/>
      <c r="O206" s="257"/>
      <c r="P206" s="256"/>
      <c r="Q206" s="256"/>
      <c r="R206" s="256"/>
      <c r="S206" s="256"/>
      <c r="T206" s="256"/>
      <c r="U206" s="256"/>
      <c r="V206" s="256"/>
      <c r="W206" s="256"/>
      <c r="X206" s="256"/>
      <c r="Y206" s="256"/>
      <c r="Z206" s="256"/>
      <c r="AA206" s="256"/>
      <c r="AB206" s="257"/>
      <c r="AC206" s="256"/>
      <c r="AD206" s="256"/>
      <c r="AE206" s="256"/>
      <c r="AF206" s="256"/>
      <c r="AG206" s="256"/>
      <c r="AH206" s="256"/>
      <c r="AI206" s="256"/>
      <c r="AJ206" s="256"/>
      <c r="AK206" s="256"/>
      <c r="AL206" s="256"/>
      <c r="AM206" s="256"/>
      <c r="AN206" s="256"/>
      <c r="AO206" s="257"/>
      <c r="AP206" s="256"/>
      <c r="AQ206" s="256"/>
      <c r="AR206" s="256"/>
      <c r="AS206" s="256"/>
      <c r="AT206" s="256"/>
      <c r="AU206" s="256"/>
      <c r="AV206" s="256"/>
      <c r="AW206" s="256"/>
      <c r="AX206" s="256"/>
      <c r="AY206" s="256"/>
      <c r="AZ206" s="256"/>
      <c r="BA206" s="256"/>
      <c r="BB206" s="257"/>
      <c r="BC206" s="256"/>
      <c r="BD206" s="256"/>
      <c r="BE206" s="256"/>
      <c r="BF206" s="256"/>
      <c r="BG206" s="256"/>
      <c r="BH206" s="256"/>
      <c r="BI206" s="256"/>
      <c r="BJ206" s="256"/>
      <c r="BK206" s="256"/>
      <c r="BL206" s="256"/>
      <c r="BM206" s="256"/>
      <c r="BN206" s="256"/>
    </row>
    <row r="207" spans="3:66" x14ac:dyDescent="0.2">
      <c r="C207" s="256"/>
      <c r="D207" s="256"/>
      <c r="E207" s="256"/>
      <c r="F207" s="256"/>
      <c r="G207" s="256"/>
      <c r="H207" s="256"/>
      <c r="I207" s="256"/>
      <c r="J207" s="256"/>
      <c r="K207" s="256"/>
      <c r="L207" s="256"/>
      <c r="M207" s="256"/>
      <c r="N207" s="256"/>
      <c r="O207" s="257"/>
      <c r="P207" s="256"/>
      <c r="Q207" s="256"/>
      <c r="R207" s="256"/>
      <c r="S207" s="256"/>
      <c r="T207" s="256"/>
      <c r="U207" s="256"/>
      <c r="V207" s="256"/>
      <c r="W207" s="256"/>
      <c r="X207" s="256"/>
      <c r="Y207" s="256"/>
      <c r="Z207" s="256"/>
      <c r="AA207" s="256"/>
      <c r="AB207" s="257"/>
      <c r="AC207" s="256"/>
      <c r="AD207" s="256"/>
      <c r="AE207" s="256"/>
      <c r="AF207" s="256"/>
      <c r="AG207" s="256"/>
      <c r="AH207" s="256"/>
      <c r="AI207" s="256"/>
      <c r="AJ207" s="256"/>
      <c r="AK207" s="256"/>
      <c r="AL207" s="256"/>
      <c r="AM207" s="256"/>
      <c r="AN207" s="256"/>
      <c r="AO207" s="257"/>
      <c r="AP207" s="256"/>
      <c r="AQ207" s="256"/>
      <c r="AR207" s="256"/>
      <c r="AS207" s="256"/>
      <c r="AT207" s="256"/>
      <c r="AU207" s="256"/>
      <c r="AV207" s="256"/>
      <c r="AW207" s="256"/>
      <c r="AX207" s="256"/>
      <c r="AY207" s="256"/>
      <c r="AZ207" s="256"/>
      <c r="BA207" s="256"/>
      <c r="BB207" s="257"/>
      <c r="BC207" s="256"/>
      <c r="BD207" s="256"/>
      <c r="BE207" s="256"/>
      <c r="BF207" s="256"/>
      <c r="BG207" s="256"/>
      <c r="BH207" s="256"/>
      <c r="BI207" s="256"/>
      <c r="BJ207" s="256"/>
      <c r="BK207" s="256"/>
      <c r="BL207" s="256"/>
      <c r="BM207" s="256"/>
      <c r="BN207" s="256"/>
    </row>
    <row r="208" spans="3:66" x14ac:dyDescent="0.2">
      <c r="C208" s="256"/>
      <c r="D208" s="256"/>
      <c r="E208" s="256"/>
      <c r="F208" s="256"/>
      <c r="G208" s="256"/>
      <c r="H208" s="256"/>
      <c r="I208" s="256"/>
      <c r="J208" s="256"/>
      <c r="K208" s="256"/>
      <c r="L208" s="256"/>
      <c r="M208" s="256"/>
      <c r="N208" s="256"/>
      <c r="O208" s="257"/>
      <c r="P208" s="256"/>
      <c r="Q208" s="256"/>
      <c r="R208" s="256"/>
      <c r="S208" s="256"/>
      <c r="T208" s="256"/>
      <c r="U208" s="256"/>
      <c r="V208" s="256"/>
      <c r="W208" s="256"/>
      <c r="X208" s="256"/>
      <c r="Y208" s="256"/>
      <c r="Z208" s="256"/>
      <c r="AA208" s="256"/>
      <c r="AB208" s="257"/>
      <c r="AC208" s="256"/>
      <c r="AD208" s="256"/>
      <c r="AE208" s="256"/>
      <c r="AF208" s="256"/>
      <c r="AG208" s="256"/>
      <c r="AH208" s="256"/>
      <c r="AI208" s="256"/>
      <c r="AJ208" s="256"/>
      <c r="AK208" s="256"/>
      <c r="AL208" s="256"/>
      <c r="AM208" s="256"/>
      <c r="AN208" s="256"/>
      <c r="AO208" s="257"/>
      <c r="AP208" s="256"/>
      <c r="AQ208" s="256"/>
      <c r="AR208" s="256"/>
      <c r="AS208" s="256"/>
      <c r="AT208" s="256"/>
      <c r="AU208" s="256"/>
      <c r="AV208" s="256"/>
      <c r="AW208" s="256"/>
      <c r="AX208" s="256"/>
      <c r="AY208" s="256"/>
      <c r="AZ208" s="256"/>
      <c r="BA208" s="256"/>
      <c r="BB208" s="257"/>
      <c r="BC208" s="256"/>
      <c r="BD208" s="256"/>
      <c r="BE208" s="256"/>
      <c r="BF208" s="256"/>
      <c r="BG208" s="256"/>
      <c r="BH208" s="256"/>
      <c r="BI208" s="256"/>
      <c r="BJ208" s="256"/>
      <c r="BK208" s="256"/>
      <c r="BL208" s="256"/>
      <c r="BM208" s="256"/>
      <c r="BN208" s="256"/>
    </row>
    <row r="209" spans="3:66" x14ac:dyDescent="0.2">
      <c r="C209" s="256"/>
      <c r="D209" s="256"/>
      <c r="E209" s="256"/>
      <c r="F209" s="256"/>
      <c r="G209" s="256"/>
      <c r="H209" s="256"/>
      <c r="I209" s="256"/>
      <c r="J209" s="256"/>
      <c r="K209" s="256"/>
      <c r="L209" s="256"/>
      <c r="M209" s="256"/>
      <c r="N209" s="256"/>
      <c r="O209" s="257"/>
      <c r="P209" s="256"/>
      <c r="Q209" s="256"/>
      <c r="R209" s="256"/>
      <c r="S209" s="256"/>
      <c r="T209" s="256"/>
      <c r="U209" s="256"/>
      <c r="V209" s="256"/>
      <c r="W209" s="256"/>
      <c r="X209" s="256"/>
      <c r="Y209" s="256"/>
      <c r="Z209" s="256"/>
      <c r="AA209" s="256"/>
      <c r="AB209" s="257"/>
      <c r="AC209" s="256"/>
      <c r="AD209" s="256"/>
      <c r="AE209" s="256"/>
      <c r="AF209" s="256"/>
      <c r="AG209" s="256"/>
      <c r="AH209" s="256"/>
      <c r="AI209" s="256"/>
      <c r="AJ209" s="256"/>
      <c r="AK209" s="256"/>
      <c r="AL209" s="256"/>
      <c r="AM209" s="256"/>
      <c r="AN209" s="256"/>
      <c r="AO209" s="257"/>
      <c r="AP209" s="256"/>
      <c r="AQ209" s="256"/>
      <c r="AR209" s="256"/>
      <c r="AS209" s="256"/>
      <c r="AT209" s="256"/>
      <c r="AU209" s="256"/>
      <c r="AV209" s="256"/>
      <c r="AW209" s="256"/>
      <c r="AX209" s="256"/>
      <c r="AY209" s="256"/>
      <c r="AZ209" s="256"/>
      <c r="BA209" s="256"/>
      <c r="BB209" s="257"/>
      <c r="BC209" s="256"/>
      <c r="BD209" s="256"/>
      <c r="BE209" s="256"/>
      <c r="BF209" s="256"/>
      <c r="BG209" s="256"/>
      <c r="BH209" s="256"/>
      <c r="BI209" s="256"/>
      <c r="BJ209" s="256"/>
      <c r="BK209" s="256"/>
      <c r="BL209" s="256"/>
      <c r="BM209" s="256"/>
      <c r="BN209" s="256"/>
    </row>
    <row r="210" spans="3:66" x14ac:dyDescent="0.2">
      <c r="C210" s="256"/>
      <c r="D210" s="256"/>
      <c r="E210" s="256"/>
      <c r="F210" s="256"/>
      <c r="G210" s="256"/>
      <c r="H210" s="256"/>
      <c r="I210" s="256"/>
      <c r="J210" s="256"/>
      <c r="K210" s="256"/>
      <c r="L210" s="256"/>
      <c r="M210" s="256"/>
      <c r="N210" s="256"/>
      <c r="O210" s="257"/>
      <c r="P210" s="256"/>
      <c r="Q210" s="256"/>
      <c r="R210" s="256"/>
      <c r="S210" s="256"/>
      <c r="T210" s="256"/>
      <c r="U210" s="256"/>
      <c r="V210" s="256"/>
      <c r="W210" s="256"/>
      <c r="X210" s="256"/>
      <c r="Y210" s="256"/>
      <c r="Z210" s="256"/>
      <c r="AA210" s="256"/>
      <c r="AB210" s="257"/>
      <c r="AC210" s="256"/>
      <c r="AD210" s="256"/>
      <c r="AE210" s="256"/>
      <c r="AF210" s="256"/>
      <c r="AG210" s="256"/>
      <c r="AH210" s="256"/>
      <c r="AI210" s="256"/>
      <c r="AJ210" s="256"/>
      <c r="AK210" s="256"/>
      <c r="AL210" s="256"/>
      <c r="AM210" s="256"/>
      <c r="AN210" s="256"/>
      <c r="AO210" s="257"/>
      <c r="AP210" s="256"/>
      <c r="AQ210" s="256"/>
      <c r="AR210" s="256"/>
      <c r="AS210" s="256"/>
      <c r="AT210" s="256"/>
      <c r="AU210" s="256"/>
      <c r="AV210" s="256"/>
      <c r="AW210" s="256"/>
      <c r="AX210" s="256"/>
      <c r="AY210" s="256"/>
      <c r="AZ210" s="256"/>
      <c r="BA210" s="256"/>
      <c r="BB210" s="257"/>
      <c r="BC210" s="256"/>
      <c r="BD210" s="256"/>
      <c r="BE210" s="256"/>
      <c r="BF210" s="256"/>
      <c r="BG210" s="256"/>
      <c r="BH210" s="256"/>
      <c r="BI210" s="256"/>
      <c r="BJ210" s="256"/>
      <c r="BK210" s="256"/>
      <c r="BL210" s="256"/>
      <c r="BM210" s="256"/>
      <c r="BN210" s="256"/>
    </row>
    <row r="211" spans="3:66" x14ac:dyDescent="0.2">
      <c r="C211" s="256"/>
      <c r="D211" s="256"/>
      <c r="E211" s="256"/>
      <c r="F211" s="256"/>
      <c r="G211" s="256"/>
      <c r="H211" s="256"/>
      <c r="I211" s="256"/>
      <c r="J211" s="256"/>
      <c r="K211" s="256"/>
      <c r="L211" s="256"/>
      <c r="M211" s="256"/>
      <c r="N211" s="256"/>
      <c r="O211" s="257"/>
      <c r="P211" s="256"/>
      <c r="Q211" s="256"/>
      <c r="R211" s="256"/>
      <c r="S211" s="256"/>
      <c r="T211" s="256"/>
      <c r="U211" s="256"/>
      <c r="V211" s="256"/>
      <c r="W211" s="256"/>
      <c r="X211" s="256"/>
      <c r="Y211" s="256"/>
      <c r="Z211" s="256"/>
      <c r="AA211" s="256"/>
      <c r="AB211" s="257"/>
      <c r="AC211" s="256"/>
      <c r="AD211" s="256"/>
      <c r="AE211" s="256"/>
      <c r="AF211" s="256"/>
      <c r="AG211" s="256"/>
      <c r="AH211" s="256"/>
      <c r="AI211" s="256"/>
      <c r="AJ211" s="256"/>
      <c r="AK211" s="256"/>
      <c r="AL211" s="256"/>
      <c r="AM211" s="256"/>
      <c r="AN211" s="256"/>
      <c r="AO211" s="257"/>
      <c r="AP211" s="256"/>
      <c r="AQ211" s="256"/>
      <c r="AR211" s="256"/>
      <c r="AS211" s="256"/>
      <c r="AT211" s="256"/>
      <c r="AU211" s="256"/>
      <c r="AV211" s="256"/>
      <c r="AW211" s="256"/>
      <c r="AX211" s="256"/>
      <c r="AY211" s="256"/>
      <c r="AZ211" s="256"/>
      <c r="BA211" s="256"/>
      <c r="BB211" s="257"/>
      <c r="BC211" s="256"/>
      <c r="BD211" s="256"/>
      <c r="BE211" s="256"/>
      <c r="BF211" s="256"/>
      <c r="BG211" s="256"/>
      <c r="BH211" s="256"/>
      <c r="BI211" s="256"/>
      <c r="BJ211" s="256"/>
      <c r="BK211" s="256"/>
      <c r="BL211" s="256"/>
      <c r="BM211" s="256"/>
      <c r="BN211" s="256"/>
    </row>
    <row r="212" spans="3:66" x14ac:dyDescent="0.2">
      <c r="C212" s="256"/>
      <c r="D212" s="256"/>
      <c r="E212" s="256"/>
      <c r="F212" s="256"/>
      <c r="G212" s="256"/>
      <c r="H212" s="256"/>
      <c r="I212" s="256"/>
      <c r="J212" s="256"/>
      <c r="K212" s="256"/>
      <c r="L212" s="256"/>
      <c r="M212" s="256"/>
      <c r="N212" s="256"/>
      <c r="O212" s="257"/>
      <c r="P212" s="256"/>
      <c r="Q212" s="256"/>
      <c r="R212" s="256"/>
      <c r="S212" s="256"/>
      <c r="T212" s="256"/>
      <c r="U212" s="256"/>
      <c r="V212" s="256"/>
      <c r="W212" s="256"/>
      <c r="X212" s="256"/>
      <c r="Y212" s="256"/>
      <c r="Z212" s="256"/>
      <c r="AA212" s="256"/>
      <c r="AB212" s="257"/>
      <c r="AC212" s="256"/>
      <c r="AD212" s="256"/>
      <c r="AE212" s="256"/>
      <c r="AF212" s="256"/>
      <c r="AG212" s="256"/>
      <c r="AH212" s="256"/>
      <c r="AI212" s="256"/>
      <c r="AJ212" s="256"/>
      <c r="AK212" s="256"/>
      <c r="AL212" s="256"/>
      <c r="AM212" s="256"/>
      <c r="AN212" s="256"/>
      <c r="AO212" s="257"/>
      <c r="AP212" s="256"/>
      <c r="AQ212" s="256"/>
      <c r="AR212" s="256"/>
      <c r="AS212" s="256"/>
      <c r="AT212" s="256"/>
      <c r="AU212" s="256"/>
      <c r="AV212" s="256"/>
      <c r="AW212" s="256"/>
      <c r="AX212" s="256"/>
      <c r="AY212" s="256"/>
      <c r="AZ212" s="256"/>
      <c r="BA212" s="256"/>
      <c r="BB212" s="257"/>
      <c r="BC212" s="256"/>
      <c r="BD212" s="256"/>
      <c r="BE212" s="256"/>
      <c r="BF212" s="256"/>
      <c r="BG212" s="256"/>
      <c r="BH212" s="256"/>
      <c r="BI212" s="256"/>
      <c r="BJ212" s="256"/>
      <c r="BK212" s="256"/>
      <c r="BL212" s="256"/>
      <c r="BM212" s="256"/>
      <c r="BN212" s="256"/>
    </row>
    <row r="213" spans="3:66" x14ac:dyDescent="0.2">
      <c r="C213" s="256"/>
      <c r="D213" s="256"/>
      <c r="E213" s="256"/>
      <c r="F213" s="256"/>
      <c r="G213" s="256"/>
      <c r="H213" s="256"/>
      <c r="I213" s="256"/>
      <c r="J213" s="256"/>
      <c r="K213" s="256"/>
      <c r="L213" s="256"/>
      <c r="M213" s="256"/>
      <c r="N213" s="256"/>
      <c r="O213" s="257"/>
      <c r="P213" s="256"/>
      <c r="Q213" s="256"/>
      <c r="R213" s="256"/>
      <c r="S213" s="256"/>
      <c r="T213" s="256"/>
      <c r="U213" s="256"/>
      <c r="V213" s="256"/>
      <c r="W213" s="256"/>
      <c r="X213" s="256"/>
      <c r="Y213" s="256"/>
      <c r="Z213" s="256"/>
      <c r="AA213" s="256"/>
      <c r="AB213" s="257"/>
      <c r="AC213" s="256"/>
      <c r="AD213" s="256"/>
      <c r="AE213" s="256"/>
      <c r="AF213" s="256"/>
      <c r="AG213" s="256"/>
      <c r="AH213" s="256"/>
      <c r="AI213" s="256"/>
      <c r="AJ213" s="256"/>
      <c r="AK213" s="256"/>
      <c r="AL213" s="256"/>
      <c r="AM213" s="256"/>
      <c r="AN213" s="256"/>
      <c r="AO213" s="257"/>
      <c r="AP213" s="256"/>
      <c r="AQ213" s="256"/>
      <c r="AR213" s="256"/>
      <c r="AS213" s="256"/>
      <c r="AT213" s="256"/>
      <c r="AU213" s="256"/>
      <c r="AV213" s="256"/>
      <c r="AW213" s="256"/>
      <c r="AX213" s="256"/>
      <c r="AY213" s="256"/>
      <c r="AZ213" s="256"/>
      <c r="BA213" s="256"/>
      <c r="BB213" s="257"/>
      <c r="BC213" s="256"/>
      <c r="BD213" s="256"/>
      <c r="BE213" s="256"/>
      <c r="BF213" s="256"/>
      <c r="BG213" s="256"/>
      <c r="BH213" s="256"/>
      <c r="BI213" s="256"/>
      <c r="BJ213" s="256"/>
      <c r="BK213" s="256"/>
      <c r="BL213" s="256"/>
      <c r="BM213" s="256"/>
      <c r="BN213" s="256"/>
    </row>
    <row r="214" spans="3:66" x14ac:dyDescent="0.2">
      <c r="C214" s="256"/>
      <c r="D214" s="256"/>
      <c r="E214" s="256"/>
      <c r="F214" s="256"/>
      <c r="G214" s="256"/>
      <c r="H214" s="256"/>
      <c r="I214" s="256"/>
      <c r="J214" s="256"/>
      <c r="K214" s="256"/>
      <c r="L214" s="256"/>
      <c r="M214" s="256"/>
      <c r="N214" s="256"/>
      <c r="O214" s="257"/>
      <c r="P214" s="256"/>
      <c r="Q214" s="256"/>
      <c r="R214" s="256"/>
      <c r="S214" s="256"/>
      <c r="T214" s="256"/>
      <c r="U214" s="256"/>
      <c r="V214" s="256"/>
      <c r="W214" s="256"/>
      <c r="X214" s="256"/>
      <c r="Y214" s="256"/>
      <c r="Z214" s="256"/>
      <c r="AA214" s="256"/>
      <c r="AB214" s="257"/>
      <c r="AC214" s="256"/>
      <c r="AD214" s="256"/>
      <c r="AE214" s="256"/>
      <c r="AF214" s="256"/>
      <c r="AG214" s="256"/>
      <c r="AH214" s="256"/>
      <c r="AI214" s="256"/>
      <c r="AJ214" s="256"/>
      <c r="AK214" s="256"/>
      <c r="AL214" s="256"/>
      <c r="AM214" s="256"/>
      <c r="AN214" s="256"/>
      <c r="AO214" s="257"/>
      <c r="AP214" s="256"/>
      <c r="AQ214" s="256"/>
      <c r="AR214" s="256"/>
      <c r="AS214" s="256"/>
      <c r="AT214" s="256"/>
      <c r="AU214" s="256"/>
      <c r="AV214" s="256"/>
      <c r="AW214" s="256"/>
      <c r="AX214" s="256"/>
      <c r="AY214" s="256"/>
      <c r="AZ214" s="256"/>
      <c r="BA214" s="256"/>
      <c r="BB214" s="257"/>
      <c r="BC214" s="256"/>
      <c r="BD214" s="256"/>
      <c r="BE214" s="256"/>
      <c r="BF214" s="256"/>
      <c r="BG214" s="256"/>
      <c r="BH214" s="256"/>
      <c r="BI214" s="256"/>
      <c r="BJ214" s="256"/>
      <c r="BK214" s="256"/>
      <c r="BL214" s="256"/>
      <c r="BM214" s="256"/>
      <c r="BN214" s="256"/>
    </row>
    <row r="215" spans="3:66" x14ac:dyDescent="0.2">
      <c r="C215" s="256"/>
      <c r="D215" s="256"/>
      <c r="E215" s="256"/>
      <c r="F215" s="256"/>
      <c r="G215" s="256"/>
      <c r="H215" s="256"/>
      <c r="I215" s="256"/>
      <c r="J215" s="256"/>
      <c r="K215" s="256"/>
      <c r="L215" s="256"/>
      <c r="M215" s="256"/>
      <c r="N215" s="256"/>
      <c r="O215" s="257"/>
      <c r="P215" s="256"/>
      <c r="Q215" s="256"/>
      <c r="R215" s="256"/>
      <c r="S215" s="256"/>
      <c r="T215" s="256"/>
      <c r="U215" s="256"/>
      <c r="V215" s="256"/>
      <c r="W215" s="256"/>
      <c r="X215" s="256"/>
      <c r="Y215" s="256"/>
      <c r="Z215" s="256"/>
      <c r="AA215" s="256"/>
      <c r="AB215" s="257"/>
      <c r="AC215" s="256"/>
      <c r="AD215" s="256"/>
      <c r="AE215" s="256"/>
      <c r="AF215" s="256"/>
      <c r="AG215" s="256"/>
      <c r="AH215" s="256"/>
      <c r="AI215" s="256"/>
      <c r="AJ215" s="256"/>
      <c r="AK215" s="256"/>
      <c r="AL215" s="256"/>
      <c r="AM215" s="256"/>
      <c r="AN215" s="256"/>
      <c r="AO215" s="257"/>
      <c r="AP215" s="256"/>
      <c r="AQ215" s="256"/>
      <c r="AR215" s="256"/>
      <c r="AS215" s="256"/>
      <c r="AT215" s="256"/>
      <c r="AU215" s="256"/>
      <c r="AV215" s="256"/>
      <c r="AW215" s="256"/>
      <c r="AX215" s="256"/>
      <c r="AY215" s="256"/>
      <c r="AZ215" s="256"/>
      <c r="BA215" s="256"/>
      <c r="BB215" s="257"/>
      <c r="BC215" s="256"/>
      <c r="BD215" s="256"/>
      <c r="BE215" s="256"/>
      <c r="BF215" s="256"/>
      <c r="BG215" s="256"/>
      <c r="BH215" s="256"/>
      <c r="BI215" s="256"/>
      <c r="BJ215" s="256"/>
      <c r="BK215" s="256"/>
      <c r="BL215" s="256"/>
      <c r="BM215" s="256"/>
      <c r="BN215" s="256"/>
    </row>
    <row r="216" spans="3:66" x14ac:dyDescent="0.2">
      <c r="C216" s="256"/>
      <c r="D216" s="256"/>
      <c r="E216" s="256"/>
      <c r="F216" s="256"/>
      <c r="G216" s="256"/>
      <c r="H216" s="256"/>
      <c r="I216" s="256"/>
      <c r="J216" s="256"/>
      <c r="K216" s="256"/>
      <c r="L216" s="256"/>
      <c r="M216" s="256"/>
      <c r="N216" s="256"/>
      <c r="O216" s="257"/>
      <c r="P216" s="256"/>
      <c r="Q216" s="256"/>
      <c r="R216" s="256"/>
      <c r="S216" s="256"/>
      <c r="T216" s="256"/>
      <c r="U216" s="256"/>
      <c r="V216" s="256"/>
      <c r="W216" s="256"/>
      <c r="X216" s="256"/>
      <c r="Y216" s="256"/>
      <c r="Z216" s="256"/>
      <c r="AA216" s="256"/>
      <c r="AB216" s="257"/>
      <c r="AC216" s="256"/>
      <c r="AD216" s="256"/>
      <c r="AE216" s="256"/>
      <c r="AF216" s="256"/>
      <c r="AG216" s="256"/>
      <c r="AH216" s="256"/>
      <c r="AI216" s="256"/>
      <c r="AJ216" s="256"/>
      <c r="AK216" s="256"/>
      <c r="AL216" s="256"/>
      <c r="AM216" s="256"/>
      <c r="AN216" s="256"/>
      <c r="AO216" s="257"/>
      <c r="AP216" s="256"/>
      <c r="AQ216" s="256"/>
      <c r="AR216" s="256"/>
      <c r="AS216" s="256"/>
      <c r="AT216" s="256"/>
      <c r="AU216" s="256"/>
      <c r="AV216" s="256"/>
      <c r="AW216" s="256"/>
      <c r="AX216" s="256"/>
      <c r="AY216" s="256"/>
      <c r="AZ216" s="256"/>
      <c r="BA216" s="256"/>
      <c r="BB216" s="257"/>
      <c r="BC216" s="256"/>
      <c r="BD216" s="256"/>
      <c r="BE216" s="256"/>
      <c r="BF216" s="256"/>
      <c r="BG216" s="256"/>
      <c r="BH216" s="256"/>
      <c r="BI216" s="256"/>
      <c r="BJ216" s="256"/>
      <c r="BK216" s="256"/>
      <c r="BL216" s="256"/>
      <c r="BM216" s="256"/>
      <c r="BN216" s="256"/>
    </row>
    <row r="217" spans="3:66" x14ac:dyDescent="0.2">
      <c r="C217" s="256"/>
      <c r="D217" s="256"/>
      <c r="E217" s="256"/>
      <c r="F217" s="256"/>
      <c r="G217" s="256"/>
      <c r="H217" s="256"/>
      <c r="I217" s="256"/>
      <c r="J217" s="256"/>
      <c r="K217" s="256"/>
      <c r="L217" s="256"/>
      <c r="M217" s="256"/>
      <c r="N217" s="256"/>
      <c r="O217" s="257"/>
      <c r="P217" s="256"/>
      <c r="Q217" s="256"/>
      <c r="R217" s="256"/>
      <c r="S217" s="256"/>
      <c r="T217" s="256"/>
      <c r="U217" s="256"/>
      <c r="V217" s="256"/>
      <c r="W217" s="256"/>
      <c r="X217" s="256"/>
      <c r="Y217" s="256"/>
      <c r="Z217" s="256"/>
      <c r="AA217" s="256"/>
      <c r="AB217" s="257"/>
      <c r="AC217" s="256"/>
      <c r="AD217" s="256"/>
      <c r="AE217" s="256"/>
      <c r="AF217" s="256"/>
      <c r="AG217" s="256"/>
      <c r="AH217" s="256"/>
      <c r="AI217" s="256"/>
      <c r="AJ217" s="256"/>
      <c r="AK217" s="256"/>
      <c r="AL217" s="256"/>
      <c r="AM217" s="256"/>
      <c r="AN217" s="256"/>
      <c r="AO217" s="257"/>
      <c r="AP217" s="256"/>
      <c r="AQ217" s="256"/>
      <c r="AR217" s="256"/>
      <c r="AS217" s="256"/>
      <c r="AT217" s="256"/>
      <c r="AU217" s="256"/>
      <c r="AV217" s="256"/>
      <c r="AW217" s="256"/>
      <c r="AX217" s="256"/>
      <c r="AY217" s="256"/>
      <c r="AZ217" s="256"/>
      <c r="BA217" s="256"/>
      <c r="BB217" s="257"/>
      <c r="BC217" s="256"/>
      <c r="BD217" s="256"/>
      <c r="BE217" s="256"/>
      <c r="BF217" s="256"/>
      <c r="BG217" s="256"/>
      <c r="BH217" s="256"/>
      <c r="BI217" s="256"/>
      <c r="BJ217" s="256"/>
      <c r="BK217" s="256"/>
      <c r="BL217" s="256"/>
      <c r="BM217" s="256"/>
      <c r="BN217" s="256"/>
    </row>
  </sheetData>
  <phoneticPr fontId="0" type="noConversion"/>
  <printOptions horizontalCentered="1" verticalCentered="1" gridLines="1" gridLinesSet="0"/>
  <pageMargins left="0.5" right="0.25" top="1" bottom="1" header="0.5" footer="0.25"/>
  <pageSetup scale="75" orientation="landscape" horizontalDpi="4294967292" verticalDpi="300" r:id="rId1"/>
  <headerFooter alignWithMargins="0"/>
  <colBreaks count="2" manualBreakCount="2">
    <brk id="1" max="1048575" man="1"/>
    <brk id="25" max="1048575" man="1"/>
  </colBreaks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5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6" r:id="rId8" name="Control 4">
          <controlPr defaultSize="0" r:id="rId5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76" r:id="rId8" name="Control 4"/>
      </mc:Fallback>
    </mc:AlternateContent>
    <mc:AlternateContent xmlns:mc="http://schemas.openxmlformats.org/markup-compatibility/2006">
      <mc:Choice Requires="x14">
        <control shapeId="3077" r:id="rId9" name="Control 5">
          <controlPr defaultSize="0" r:id="rId5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77" r:id="rId9" name="Control 5"/>
      </mc:Fallback>
    </mc:AlternateContent>
    <mc:AlternateContent xmlns:mc="http://schemas.openxmlformats.org/markup-compatibility/2006">
      <mc:Choice Requires="x14">
        <control shapeId="3078" r:id="rId10" name="Control 6">
          <controlPr defaultSize="0" r:id="rId5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78" r:id="rId10" name="Control 6"/>
      </mc:Fallback>
    </mc:AlternateContent>
    <mc:AlternateContent xmlns:mc="http://schemas.openxmlformats.org/markup-compatibility/2006">
      <mc:Choice Requires="x14">
        <control shapeId="3079" r:id="rId11" name="Control 7">
          <controlPr defaultSize="0" r:id="rId5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79" r:id="rId11" name="Control 7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81" r:id="rId13" name="Control 9">
          <controlPr defaultSize="0" r:id="rId5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81" r:id="rId13" name="Control 9"/>
      </mc:Fallback>
    </mc:AlternateContent>
    <mc:AlternateContent xmlns:mc="http://schemas.openxmlformats.org/markup-compatibility/2006">
      <mc:Choice Requires="x14">
        <control shapeId="3082" r:id="rId14" name="Control 10">
          <controlPr defaultSize="0" r:id="rId5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82" r:id="rId14" name="Control 10"/>
      </mc:Fallback>
    </mc:AlternateContent>
    <mc:AlternateContent xmlns:mc="http://schemas.openxmlformats.org/markup-compatibility/2006">
      <mc:Choice Requires="x14">
        <control shapeId="3083" r:id="rId15" name="Control 11">
          <controlPr defaultSize="0" r:id="rId16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85725</xdr:rowOff>
              </to>
            </anchor>
          </controlPr>
        </control>
      </mc:Choice>
      <mc:Fallback>
        <control shapeId="3083" r:id="rId15" name="Control 1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102"/>
  <sheetViews>
    <sheetView topLeftCell="A8" zoomScaleNormal="100" workbookViewId="0">
      <selection activeCell="B31" sqref="B31"/>
    </sheetView>
  </sheetViews>
  <sheetFormatPr defaultColWidth="9.140625" defaultRowHeight="12.75" x14ac:dyDescent="0.2"/>
  <cols>
    <col min="1" max="1" width="38" style="195" bestFit="1" customWidth="1"/>
    <col min="2" max="2" width="12" style="195" customWidth="1"/>
    <col min="3" max="3" width="11.5703125" style="195" customWidth="1"/>
    <col min="4" max="4" width="11.140625" style="195" customWidth="1"/>
    <col min="5" max="5" width="11.42578125" style="195" customWidth="1"/>
    <col min="6" max="6" width="11.85546875" style="195" customWidth="1"/>
    <col min="7" max="7" width="11.140625" style="195" customWidth="1"/>
    <col min="8" max="8" width="11.42578125" style="195" customWidth="1"/>
    <col min="9" max="9" width="10.85546875" style="195" customWidth="1"/>
    <col min="10" max="10" width="9.85546875" style="195" customWidth="1"/>
    <col min="11" max="11" width="10.5703125" style="195" customWidth="1"/>
    <col min="12" max="12" width="10.140625" style="195" customWidth="1"/>
    <col min="13" max="13" width="10.42578125" style="195" customWidth="1"/>
    <col min="14" max="14" width="14.85546875" style="476" customWidth="1"/>
    <col min="15" max="15" width="15.42578125" style="195" customWidth="1"/>
    <col min="16" max="16" width="16.85546875" style="195" customWidth="1"/>
    <col min="17" max="17" width="16" style="195" customWidth="1"/>
    <col min="18" max="18" width="14.85546875" style="195" customWidth="1"/>
    <col min="19" max="19" width="12.140625" style="476" customWidth="1"/>
    <col min="20" max="20" width="15.42578125" style="195" customWidth="1"/>
    <col min="21" max="21" width="14.42578125" style="195" customWidth="1"/>
    <col min="22" max="22" width="14.140625" style="195" customWidth="1"/>
    <col min="23" max="23" width="14.42578125" style="195" customWidth="1"/>
    <col min="24" max="24" width="12.140625" style="476" bestFit="1" customWidth="1"/>
    <col min="25" max="26" width="11.85546875" style="195" customWidth="1"/>
    <col min="27" max="27" width="12" style="195" customWidth="1"/>
    <col min="28" max="28" width="11.85546875" style="195" customWidth="1"/>
    <col min="29" max="29" width="12.140625" style="476" customWidth="1"/>
    <col min="30" max="32" width="11.85546875" style="195" customWidth="1"/>
    <col min="33" max="33" width="12" style="195" customWidth="1"/>
    <col min="34" max="34" width="12.42578125" style="476" bestFit="1" customWidth="1"/>
    <col min="35" max="35" width="9.85546875" style="195" customWidth="1"/>
    <col min="36" max="36" width="11.140625" style="195" customWidth="1"/>
    <col min="37" max="37" width="8.85546875" style="195" customWidth="1"/>
    <col min="38" max="38" width="12" style="195" customWidth="1"/>
    <col min="39" max="39" width="9.85546875" style="195" customWidth="1"/>
    <col min="40" max="40" width="12.85546875" style="195" customWidth="1"/>
    <col min="41" max="41" width="12" style="195" customWidth="1"/>
    <col min="42" max="42" width="12.85546875" style="195" customWidth="1"/>
    <col min="43" max="43" width="8.85546875" style="195" customWidth="1"/>
    <col min="44" max="44" width="3.42578125" style="195" customWidth="1"/>
    <col min="45" max="48" width="10.85546875" style="195" customWidth="1"/>
    <col min="49" max="49" width="9.5703125" style="195" customWidth="1"/>
    <col min="50" max="16384" width="9.140625" style="195"/>
  </cols>
  <sheetData>
    <row r="1" spans="1:50" s="219" customFormat="1" x14ac:dyDescent="0.2">
      <c r="A1" s="419"/>
      <c r="B1" s="217" t="s">
        <v>92</v>
      </c>
      <c r="C1" s="419" t="s">
        <v>93</v>
      </c>
      <c r="D1" s="217" t="s">
        <v>94</v>
      </c>
      <c r="E1" s="217" t="s">
        <v>95</v>
      </c>
      <c r="F1" s="217" t="s">
        <v>96</v>
      </c>
      <c r="G1" s="217" t="s">
        <v>97</v>
      </c>
      <c r="H1" s="217" t="s">
        <v>98</v>
      </c>
      <c r="I1" s="217" t="s">
        <v>99</v>
      </c>
      <c r="J1" s="217" t="s">
        <v>100</v>
      </c>
      <c r="K1" s="217" t="s">
        <v>101</v>
      </c>
      <c r="L1" s="217" t="s">
        <v>102</v>
      </c>
      <c r="M1" s="217" t="s">
        <v>103</v>
      </c>
      <c r="N1" s="217" t="s">
        <v>9</v>
      </c>
      <c r="O1" s="420" t="s">
        <v>5</v>
      </c>
      <c r="P1" s="420" t="s">
        <v>6</v>
      </c>
      <c r="Q1" s="420" t="s">
        <v>7</v>
      </c>
      <c r="R1" s="420" t="s">
        <v>8</v>
      </c>
      <c r="S1" s="217" t="s">
        <v>9</v>
      </c>
      <c r="T1" s="420" t="s">
        <v>5</v>
      </c>
      <c r="U1" s="420" t="s">
        <v>6</v>
      </c>
      <c r="V1" s="420" t="s">
        <v>7</v>
      </c>
      <c r="W1" s="420" t="s">
        <v>8</v>
      </c>
      <c r="X1" s="217" t="s">
        <v>9</v>
      </c>
      <c r="Y1" s="420" t="s">
        <v>5</v>
      </c>
      <c r="Z1" s="420" t="s">
        <v>6</v>
      </c>
      <c r="AA1" s="420" t="s">
        <v>7</v>
      </c>
      <c r="AB1" s="420" t="s">
        <v>8</v>
      </c>
      <c r="AC1" s="217" t="s">
        <v>9</v>
      </c>
      <c r="AD1" s="420" t="s">
        <v>5</v>
      </c>
      <c r="AE1" s="420" t="s">
        <v>6</v>
      </c>
      <c r="AF1" s="420" t="s">
        <v>7</v>
      </c>
      <c r="AG1" s="420" t="s">
        <v>8</v>
      </c>
      <c r="AH1" s="217" t="s">
        <v>9</v>
      </c>
    </row>
    <row r="2" spans="1:50" s="219" customFormat="1" x14ac:dyDescent="0.2">
      <c r="B2" s="217" t="s">
        <v>0</v>
      </c>
      <c r="C2" s="217" t="s">
        <v>0</v>
      </c>
      <c r="D2" s="217" t="s">
        <v>0</v>
      </c>
      <c r="E2" s="217" t="str">
        <f t="shared" ref="E2:M2" si="0">D2</f>
        <v>Year 1</v>
      </c>
      <c r="F2" s="217" t="str">
        <f t="shared" si="0"/>
        <v>Year 1</v>
      </c>
      <c r="G2" s="217" t="str">
        <f t="shared" si="0"/>
        <v>Year 1</v>
      </c>
      <c r="H2" s="217" t="str">
        <f t="shared" si="0"/>
        <v>Year 1</v>
      </c>
      <c r="I2" s="217" t="str">
        <f t="shared" si="0"/>
        <v>Year 1</v>
      </c>
      <c r="J2" s="217" t="str">
        <f t="shared" si="0"/>
        <v>Year 1</v>
      </c>
      <c r="K2" s="217" t="str">
        <f t="shared" si="0"/>
        <v>Year 1</v>
      </c>
      <c r="L2" s="217" t="str">
        <f t="shared" si="0"/>
        <v>Year 1</v>
      </c>
      <c r="M2" s="217" t="str">
        <f t="shared" si="0"/>
        <v>Year 1</v>
      </c>
      <c r="N2" s="217" t="s">
        <v>91</v>
      </c>
      <c r="O2" s="217" t="s">
        <v>1</v>
      </c>
      <c r="P2" s="217" t="s">
        <v>1</v>
      </c>
      <c r="Q2" s="217" t="s">
        <v>1</v>
      </c>
      <c r="R2" s="217" t="s">
        <v>1</v>
      </c>
      <c r="S2" s="217" t="s">
        <v>1</v>
      </c>
      <c r="T2" s="217" t="s">
        <v>2</v>
      </c>
      <c r="U2" s="217" t="s">
        <v>2</v>
      </c>
      <c r="V2" s="217" t="s">
        <v>2</v>
      </c>
      <c r="W2" s="217" t="s">
        <v>2</v>
      </c>
      <c r="X2" s="217" t="s">
        <v>2</v>
      </c>
      <c r="Y2" s="217" t="s">
        <v>3</v>
      </c>
      <c r="Z2" s="217" t="s">
        <v>3</v>
      </c>
      <c r="AA2" s="217" t="s">
        <v>3</v>
      </c>
      <c r="AB2" s="217" t="s">
        <v>3</v>
      </c>
      <c r="AC2" s="217" t="s">
        <v>3</v>
      </c>
      <c r="AD2" s="217" t="s">
        <v>4</v>
      </c>
      <c r="AE2" s="217" t="s">
        <v>4</v>
      </c>
      <c r="AF2" s="217" t="s">
        <v>4</v>
      </c>
      <c r="AG2" s="217" t="s">
        <v>4</v>
      </c>
      <c r="AH2" s="217" t="s">
        <v>4</v>
      </c>
    </row>
    <row r="3" spans="1:50" ht="13.5" customHeight="1" x14ac:dyDescent="0.25">
      <c r="A3" s="421" t="s">
        <v>191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422"/>
      <c r="O3" s="216"/>
      <c r="P3" s="216"/>
      <c r="Q3" s="216"/>
      <c r="R3" s="216"/>
      <c r="S3" s="422"/>
      <c r="T3" s="216"/>
      <c r="U3" s="216"/>
      <c r="V3" s="216"/>
      <c r="W3" s="216"/>
      <c r="X3" s="422"/>
      <c r="Y3" s="216"/>
      <c r="Z3" s="216"/>
      <c r="AA3" s="216"/>
      <c r="AB3" s="216"/>
      <c r="AC3" s="422"/>
      <c r="AD3" s="216"/>
      <c r="AE3" s="216"/>
      <c r="AF3" s="216"/>
      <c r="AG3" s="216"/>
      <c r="AH3" s="422"/>
      <c r="AI3" s="210"/>
      <c r="AM3" s="423"/>
      <c r="AN3" s="423"/>
      <c r="AR3" s="216"/>
      <c r="AS3" s="210"/>
      <c r="AT3" s="210"/>
      <c r="AU3" s="210"/>
      <c r="AV3" s="210"/>
      <c r="AW3" s="216"/>
      <c r="AX3" s="216"/>
    </row>
    <row r="4" spans="1:50" ht="13.5" customHeight="1" x14ac:dyDescent="0.25">
      <c r="A4" s="424" t="s">
        <v>289</v>
      </c>
      <c r="B4" s="425">
        <f>SalesForecast!I83</f>
        <v>8000</v>
      </c>
      <c r="C4" s="425">
        <f>SalesForecast!J83</f>
        <v>8800.0000000000018</v>
      </c>
      <c r="D4" s="425">
        <f>SalesForecast!K83</f>
        <v>9680.0000000000018</v>
      </c>
      <c r="E4" s="425">
        <f>SalesForecast!L83</f>
        <v>10648.000000000004</v>
      </c>
      <c r="F4" s="425">
        <f>SalesForecast!M83</f>
        <v>11712.800000000007</v>
      </c>
      <c r="G4" s="425">
        <f>SalesForecast!N83</f>
        <v>12884.080000000009</v>
      </c>
      <c r="H4" s="425">
        <f>SalesForecast!O83</f>
        <v>14172.48800000001</v>
      </c>
      <c r="I4" s="425">
        <f>SalesForecast!P83</f>
        <v>15589.736800000011</v>
      </c>
      <c r="J4" s="425">
        <f>SalesForecast!Q83</f>
        <v>17148.710480000016</v>
      </c>
      <c r="K4" s="425">
        <f>SalesForecast!R83</f>
        <v>18863.581528000017</v>
      </c>
      <c r="L4" s="425">
        <f>SalesForecast!S83</f>
        <v>20749.93968080002</v>
      </c>
      <c r="M4" s="425">
        <f>SalesForecast!T83</f>
        <v>22824.933648880025</v>
      </c>
      <c r="N4" s="422">
        <f>SUM(B4:M4)</f>
        <v>171074.27013768008</v>
      </c>
      <c r="O4" s="216">
        <f>SUM(SalesForecast!V83:X83)</f>
        <v>85311.932801807532</v>
      </c>
      <c r="P4" s="425">
        <f>SUM(SalesForecast!Y83:AA83)</f>
        <v>103051.75930263969</v>
      </c>
      <c r="Q4" s="425">
        <f>SUM(SalesForecast!AB83:AD83)</f>
        <v>119857.12312737788</v>
      </c>
      <c r="R4" s="425">
        <f>SUM(SalesForecast!AE83:AG83)</f>
        <v>144780.30209353904</v>
      </c>
      <c r="S4" s="422">
        <f>SUM(O4:R4)</f>
        <v>453001.11732536415</v>
      </c>
      <c r="T4" s="425">
        <f>SUM(SalesForecast!AI83:AK83)</f>
        <v>194255.42878507791</v>
      </c>
      <c r="U4" s="425">
        <f>SUM(SalesForecast!AL83:AN83)</f>
        <v>234649.04653955728</v>
      </c>
      <c r="V4" s="425">
        <f>SUM(SalesForecast!AO83:AQ83)</f>
        <v>272914.89105216198</v>
      </c>
      <c r="W4" s="425">
        <f>SUM(SalesForecast!AR83:AT83)</f>
        <v>329665.01565672713</v>
      </c>
      <c r="X4" s="422">
        <f>SUM(T4:W4)</f>
        <v>1031484.3820335243</v>
      </c>
      <c r="Y4" s="425">
        <f>SUM(SalesForecast!AV83:AX83)</f>
        <v>442319.97064395377</v>
      </c>
      <c r="Z4" s="425">
        <f>SUM(SalesForecast!AY83:BA83)</f>
        <v>534296.3129840804</v>
      </c>
      <c r="AA4" s="425">
        <f>SUM(SalesForecast!BB83:BD83)</f>
        <v>621427.71171686891</v>
      </c>
      <c r="AB4" s="425">
        <f>SUM(SalesForecast!BE83:BG83)</f>
        <v>750647.85040809819</v>
      </c>
      <c r="AC4" s="422">
        <f>SUM(Y4:AB4)</f>
        <v>2348691.845753001</v>
      </c>
      <c r="AD4" s="425">
        <f>SUM(SalesForecast!BI83:BK83)</f>
        <v>1007163.3912838021</v>
      </c>
      <c r="AE4" s="425">
        <f>SUM(SalesForecast!BL83:BN83)</f>
        <v>1216593.6929143127</v>
      </c>
      <c r="AF4" s="425">
        <f>SUM(SalesForecast!BO83:BQ83)</f>
        <v>1414992.0489895698</v>
      </c>
      <c r="AG4" s="425">
        <f>SUM(SalesForecast!BR83:BT83)</f>
        <v>1709226.5437987195</v>
      </c>
      <c r="AH4" s="422">
        <f>SUM(AD4:AG4)</f>
        <v>5347975.6769864038</v>
      </c>
      <c r="AI4" s="213"/>
      <c r="AM4" s="423"/>
      <c r="AN4" s="423"/>
      <c r="AR4" s="216"/>
      <c r="AS4" s="213"/>
      <c r="AT4" s="213"/>
      <c r="AU4" s="213"/>
      <c r="AV4" s="213"/>
      <c r="AW4" s="216"/>
      <c r="AX4" s="216"/>
    </row>
    <row r="5" spans="1:50" ht="13.5" customHeight="1" x14ac:dyDescent="0.25">
      <c r="A5" s="424" t="s">
        <v>290</v>
      </c>
      <c r="B5" s="425">
        <f>SalesForecast!I99</f>
        <v>3300</v>
      </c>
      <c r="C5" s="425">
        <f>SalesForecast!J99</f>
        <v>3762.0000000000005</v>
      </c>
      <c r="D5" s="425">
        <f>SalesForecast!K99</f>
        <v>4288.6800000000012</v>
      </c>
      <c r="E5" s="425">
        <f>SalesForecast!L99</f>
        <v>4889.0952000000025</v>
      </c>
      <c r="F5" s="425">
        <f>SalesForecast!M99</f>
        <v>5573.5685280000025</v>
      </c>
      <c r="G5" s="425">
        <f>SalesForecast!N99</f>
        <v>6353.8681219200034</v>
      </c>
      <c r="H5" s="425">
        <f>SalesForecast!O99</f>
        <v>7243.4096589888049</v>
      </c>
      <c r="I5" s="425">
        <f>SalesForecast!P99</f>
        <v>8257.4870112472381</v>
      </c>
      <c r="J5" s="425">
        <f>SalesForecast!Q99</f>
        <v>9413.5351928218533</v>
      </c>
      <c r="K5" s="425">
        <f>SalesForecast!R99</f>
        <v>10731.430119816914</v>
      </c>
      <c r="L5" s="425">
        <f>SalesForecast!S99</f>
        <v>12233.830336591283</v>
      </c>
      <c r="M5" s="425">
        <f>SalesForecast!T99</f>
        <v>13946.566583714064</v>
      </c>
      <c r="N5" s="422">
        <f t="shared" ref="N5" si="1">SUM(B5:M5)</f>
        <v>89993.470753100162</v>
      </c>
      <c r="O5" s="216">
        <f>SUM(SalesForecast!V99:X99)</f>
        <v>50564.67180591372</v>
      </c>
      <c r="P5" s="425">
        <f>SUM(SalesForecast!Y99:AA99)</f>
        <v>59271.2762324945</v>
      </c>
      <c r="Q5" s="425">
        <f>SUM(SalesForecast!AB99:AD99)</f>
        <v>67301.57817367118</v>
      </c>
      <c r="R5" s="425">
        <f>SUM(SalesForecast!AE99:AG99)</f>
        <v>78890.068665450191</v>
      </c>
      <c r="S5" s="422">
        <f t="shared" ref="S5" si="2">SUM(O5:R5)</f>
        <v>256027.5948775296</v>
      </c>
      <c r="T5" s="425">
        <f>SUM(SalesForecast!AI99:AK99)</f>
        <v>98401.425111245524</v>
      </c>
      <c r="U5" s="425">
        <f>SUM(SalesForecast!AL99:AN99)</f>
        <v>111869.71535735787</v>
      </c>
      <c r="V5" s="425">
        <f>SUM(SalesForecast!AO99:AQ99)</f>
        <v>123957.45602973734</v>
      </c>
      <c r="W5" s="425">
        <f>SUM(SalesForecast!AR99:AT99)</f>
        <v>140923.622872248</v>
      </c>
      <c r="X5" s="422">
        <f t="shared" ref="X5" si="3">SUM(T5:W5)</f>
        <v>475152.21937058872</v>
      </c>
      <c r="Y5" s="425">
        <f>SUM(SalesForecast!AV99:AX99)</f>
        <v>168327.28650272434</v>
      </c>
      <c r="Z5" s="425">
        <f>SUM(SalesForecast!AY99:BA99)</f>
        <v>185495.37490072145</v>
      </c>
      <c r="AA5" s="425">
        <f>SUM(SalesForecast!BB99:BD99)</f>
        <v>200480.49146132878</v>
      </c>
      <c r="AB5" s="425">
        <f>SUM(SalesForecast!BE99:BG99)</f>
        <v>220927.95943275769</v>
      </c>
      <c r="AC5" s="422">
        <f t="shared" ref="AC5" si="4">SUM(Y5:AB5)</f>
        <v>775231.11229753227</v>
      </c>
      <c r="AD5" s="425">
        <f>SUM(SalesForecast!BI99:BK99)</f>
        <v>252497.10353442465</v>
      </c>
      <c r="AE5" s="425">
        <f>SUM(SalesForecast!BL99:BN99)</f>
        <v>269554.10267396574</v>
      </c>
      <c r="AF5" s="425">
        <f>SUM(SalesForecast!BO99:BQ99)</f>
        <v>284024.90187014709</v>
      </c>
      <c r="AG5" s="425">
        <f>SUM(SalesForecast!BR99:BT99)</f>
        <v>303211.70615024783</v>
      </c>
      <c r="AH5" s="422">
        <f t="shared" ref="AH5" si="5">SUM(AD5:AG5)</f>
        <v>1109287.8142287852</v>
      </c>
      <c r="AI5" s="213"/>
      <c r="AM5" s="423"/>
      <c r="AN5" s="423"/>
      <c r="AR5" s="216"/>
      <c r="AS5" s="213"/>
      <c r="AT5" s="213"/>
      <c r="AU5" s="213"/>
      <c r="AV5" s="213"/>
      <c r="AW5" s="216"/>
      <c r="AX5" s="216"/>
    </row>
    <row r="6" spans="1:50" ht="13.5" customHeight="1" x14ac:dyDescent="0.25">
      <c r="A6" s="424" t="s">
        <v>288</v>
      </c>
      <c r="B6" s="425">
        <f>SalesForecast!I128</f>
        <v>1905.6</v>
      </c>
      <c r="C6" s="425">
        <f>SalesForecast!J128</f>
        <v>2134.2720000000004</v>
      </c>
      <c r="D6" s="425">
        <f>SalesForecast!K128</f>
        <v>2390.3846400000002</v>
      </c>
      <c r="E6" s="425">
        <f>SalesForecast!L128</f>
        <v>2677.2307968000009</v>
      </c>
      <c r="F6" s="425">
        <f>SalesForecast!M128</f>
        <v>2998.4984924160008</v>
      </c>
      <c r="G6" s="425">
        <f>SalesForecast!N128</f>
        <v>3358.318311505921</v>
      </c>
      <c r="H6" s="425">
        <f>SalesForecast!O128</f>
        <v>3761.3165088866326</v>
      </c>
      <c r="I6" s="425">
        <f>SalesForecast!P128</f>
        <v>4212.6744899530295</v>
      </c>
      <c r="J6" s="425">
        <f>SalesForecast!Q128</f>
        <v>4718.1954287473927</v>
      </c>
      <c r="K6" s="425">
        <f>SalesForecast!R128</f>
        <v>5284.3788801970795</v>
      </c>
      <c r="L6" s="425">
        <f>SalesForecast!S128</f>
        <v>5918.504345820731</v>
      </c>
      <c r="M6" s="425">
        <f>SalesForecast!T128</f>
        <v>6628.7248673192198</v>
      </c>
      <c r="N6" s="422">
        <f>SUM(B6:M6)</f>
        <v>45988.098761646012</v>
      </c>
      <c r="O6" s="216">
        <f>SUM(SalesForecast!V128:X128)</f>
        <v>33376.481671413007</v>
      </c>
      <c r="P6" s="425">
        <f>SUM(SalesForecast!Y128:AA128)</f>
        <v>46891.553641654937</v>
      </c>
      <c r="Q6" s="425">
        <f>SUM(SalesForecast!AB128:AD128)</f>
        <v>63467.995779262346</v>
      </c>
      <c r="R6" s="425">
        <f>SUM(SalesForecast!AE128:AG128)</f>
        <v>84475.902382198212</v>
      </c>
      <c r="S6" s="422">
        <f t="shared" ref="S6:S10" si="6">SUM(O6:R6)</f>
        <v>228211.93347452849</v>
      </c>
      <c r="T6" s="425">
        <f>SUM(SalesForecast!AI128:AK128)</f>
        <v>129502.72463824609</v>
      </c>
      <c r="U6" s="425">
        <f>SUM(SalesForecast!AL128:AN128)</f>
        <v>154239.81708774532</v>
      </c>
      <c r="V6" s="425">
        <f>SUM(SalesForecast!AO128:AQ128)</f>
        <v>183702.08998857811</v>
      </c>
      <c r="W6" s="425">
        <f>SUM(SalesForecast!AR128:AT128)</f>
        <v>218792.12840983635</v>
      </c>
      <c r="X6" s="422">
        <f t="shared" ref="X6:X10" si="7">SUM(T6:W6)</f>
        <v>686236.76012440585</v>
      </c>
      <c r="Y6" s="425">
        <f>SUM(SalesForecast!AV128:AX128)</f>
        <v>313136.2189415539</v>
      </c>
      <c r="Z6" s="425">
        <f>SUM(SalesForecast!AY128:BA128)</f>
        <v>372950.2469388938</v>
      </c>
      <c r="AA6" s="425">
        <f>SUM(SalesForecast!BB128:BD128)</f>
        <v>444189.71130817372</v>
      </c>
      <c r="AB6" s="425">
        <f>SUM(SalesForecast!BE128:BG128)</f>
        <v>529037.05320341582</v>
      </c>
      <c r="AC6" s="422">
        <f t="shared" ref="AC6:AC10" si="8">SUM(Y6:AB6)</f>
        <v>1659313.2303920372</v>
      </c>
      <c r="AD6" s="425">
        <f>SUM(SalesForecast!BI128:BK128)</f>
        <v>741707.82035070087</v>
      </c>
      <c r="AE6" s="425">
        <f>SUM(SalesForecast!BL128:BN128)</f>
        <v>883385.88136281061</v>
      </c>
      <c r="AF6" s="425">
        <f>SUM(SalesForecast!BO128:BQ128)</f>
        <v>1052126.7188772094</v>
      </c>
      <c r="AG6" s="425">
        <f>SUM(SalesForecast!BR128:BT128)</f>
        <v>1253099.7562102585</v>
      </c>
      <c r="AH6" s="422">
        <f t="shared" ref="AH6:AH10" si="9">SUM(AD6:AG6)</f>
        <v>3930320.1768009793</v>
      </c>
      <c r="AI6" s="210"/>
      <c r="AM6" s="423"/>
      <c r="AN6" s="423"/>
      <c r="AR6" s="216"/>
      <c r="AS6" s="210"/>
      <c r="AT6" s="210"/>
      <c r="AU6" s="210"/>
      <c r="AV6" s="210"/>
      <c r="AW6" s="216"/>
      <c r="AX6" s="216"/>
    </row>
    <row r="7" spans="1:50" ht="13.5" customHeight="1" x14ac:dyDescent="0.25">
      <c r="A7" s="424" t="s">
        <v>287</v>
      </c>
      <c r="B7" s="216">
        <f>SalesForecast!I144</f>
        <v>4405.5499999999993</v>
      </c>
      <c r="C7" s="216">
        <f>SalesForecast!J144</f>
        <v>4934.2160000000013</v>
      </c>
      <c r="D7" s="216">
        <f>SalesForecast!K144</f>
        <v>5526.3219200000021</v>
      </c>
      <c r="E7" s="216">
        <f>SalesForecast!L144</f>
        <v>6189.4805504000024</v>
      </c>
      <c r="F7" s="216">
        <f>SalesForecast!M144</f>
        <v>6932.2182164480027</v>
      </c>
      <c r="G7" s="216">
        <f>SalesForecast!N144</f>
        <v>7764.084402421764</v>
      </c>
      <c r="H7" s="216">
        <f>SalesForecast!O144</f>
        <v>8695.7745307123787</v>
      </c>
      <c r="I7" s="216">
        <f>SalesForecast!P144</f>
        <v>9739.2674743978641</v>
      </c>
      <c r="J7" s="216">
        <f>SalesForecast!Q144</f>
        <v>10907.979571325608</v>
      </c>
      <c r="K7" s="216">
        <f>SalesForecast!R144</f>
        <v>12216.937119884682</v>
      </c>
      <c r="L7" s="216">
        <f>SalesForecast!S144</f>
        <v>13682.969574270846</v>
      </c>
      <c r="M7" s="216">
        <f>SalesForecast!T144</f>
        <v>15324.925923183348</v>
      </c>
      <c r="N7" s="422">
        <f t="shared" ref="N7:N10" si="10">SUM(B7:M7)</f>
        <v>106319.72528304449</v>
      </c>
      <c r="O7" s="425">
        <f>SUM(SalesForecast!V144:X144)</f>
        <v>64276.981477678411</v>
      </c>
      <c r="P7" s="425">
        <f>SUM(SalesForecast!Y144:AA144)</f>
        <v>89054.886977547532</v>
      </c>
      <c r="Q7" s="425">
        <f>SUM(SalesForecast!AB144:AD144)</f>
        <v>125886.72388689397</v>
      </c>
      <c r="R7" s="425">
        <f>SUM(SalesForecast!AE144:AG144)</f>
        <v>167555.2294934559</v>
      </c>
      <c r="S7" s="422">
        <f t="shared" si="6"/>
        <v>446773.8218355758</v>
      </c>
      <c r="T7" s="425">
        <f>SUM(SalesForecast!AI144:AK144)</f>
        <v>217101.98282909431</v>
      </c>
      <c r="U7" s="425">
        <f>SUM(SalesForecast!AL144:AN144)</f>
        <v>262108.45238390274</v>
      </c>
      <c r="V7" s="425">
        <f>SUM(SalesForecast!AO144:AQ144)</f>
        <v>316630.353682947</v>
      </c>
      <c r="W7" s="425">
        <f>SUM(SalesForecast!AR144:AT144)</f>
        <v>382723.8256637046</v>
      </c>
      <c r="X7" s="422">
        <f t="shared" si="7"/>
        <v>1178564.6145596486</v>
      </c>
      <c r="Y7" s="425">
        <f>SUM(SalesForecast!AV144:AX144)</f>
        <v>484061.33383753046</v>
      </c>
      <c r="Z7" s="425">
        <f>SUM(SalesForecast!AY144:BA144)</f>
        <v>568345.902952292</v>
      </c>
      <c r="AA7" s="425">
        <f>SUM(SalesForecast!BB144:BD144)</f>
        <v>667708.92432151095</v>
      </c>
      <c r="AB7" s="425">
        <f>SUM(SalesForecast!BE144:BG144)</f>
        <v>784903.10634594271</v>
      </c>
      <c r="AC7" s="422">
        <f t="shared" si="8"/>
        <v>2505019.2674572761</v>
      </c>
      <c r="AD7" s="425">
        <f>SUM(SalesForecast!BI144:BK144)</f>
        <v>982511.88258007518</v>
      </c>
      <c r="AE7" s="425">
        <f>SUM(SalesForecast!BL144:BN144)</f>
        <v>1150535.4417084774</v>
      </c>
      <c r="AF7" s="425">
        <f>SUM(SalesForecast!BO144:BQ144)</f>
        <v>1348831.9244354037</v>
      </c>
      <c r="AG7" s="425">
        <f>SUM(SalesForecast!BR144:BT144)</f>
        <v>1583014.9704079875</v>
      </c>
      <c r="AH7" s="422">
        <f t="shared" si="9"/>
        <v>5064894.2191319438</v>
      </c>
      <c r="AI7" s="210"/>
      <c r="AM7" s="423"/>
      <c r="AN7" s="423"/>
      <c r="AR7" s="216"/>
      <c r="AS7" s="210"/>
      <c r="AT7" s="210"/>
      <c r="AU7" s="210"/>
      <c r="AV7" s="210"/>
      <c r="AW7" s="216"/>
      <c r="AX7" s="216"/>
    </row>
    <row r="8" spans="1:50" ht="13.5" customHeight="1" x14ac:dyDescent="0.25">
      <c r="A8" s="424" t="s">
        <v>291</v>
      </c>
      <c r="B8" s="425">
        <f>SalesForecast!I160</f>
        <v>1832.145</v>
      </c>
      <c r="C8" s="425">
        <f>SalesForecast!J160</f>
        <v>2052.0024000000003</v>
      </c>
      <c r="D8" s="425">
        <f>SalesForecast!K160</f>
        <v>2298.2426880000003</v>
      </c>
      <c r="E8" s="425">
        <f>SalesForecast!L160</f>
        <v>2574.0318105600004</v>
      </c>
      <c r="F8" s="425">
        <f>SalesForecast!M160</f>
        <v>2882.9156278272012</v>
      </c>
      <c r="G8" s="425">
        <f>SalesForecast!N160</f>
        <v>3228.8655031664648</v>
      </c>
      <c r="H8" s="425">
        <f>SalesForecast!O160</f>
        <v>3616.3293635464406</v>
      </c>
      <c r="I8" s="425">
        <f>SalesForecast!P160</f>
        <v>4050.2888871720143</v>
      </c>
      <c r="J8" s="425">
        <f>SalesForecast!Q160</f>
        <v>4536.3235536326565</v>
      </c>
      <c r="K8" s="425">
        <f>SalesForecast!R160</f>
        <v>5080.6823800685752</v>
      </c>
      <c r="L8" s="425">
        <f>SalesForecast!S160</f>
        <v>5690.3642656768043</v>
      </c>
      <c r="M8" s="425">
        <f>SalesForecast!T160</f>
        <v>6373.2079775580223</v>
      </c>
      <c r="N8" s="422">
        <f t="shared" si="10"/>
        <v>44215.399457208172</v>
      </c>
      <c r="O8" s="216">
        <f>SUM(SalesForecast!V160:X160)</f>
        <v>36917.58304548898</v>
      </c>
      <c r="P8" s="425">
        <f>SUM(SalesForecast!Y160:AA160)</f>
        <v>51866.546112932774</v>
      </c>
      <c r="Q8" s="425">
        <f>SUM(SalesForecast!AB160:AD160)</f>
        <v>70201.677575815818</v>
      </c>
      <c r="R8" s="425">
        <f>SUM(SalesForecast!AE160:AG160)</f>
        <v>93438.432853410879</v>
      </c>
      <c r="S8" s="422">
        <f t="shared" si="6"/>
        <v>252424.23958764848</v>
      </c>
      <c r="T8" s="425">
        <f>SUM(SalesForecast!AI160:AK160)</f>
        <v>153360.55247037869</v>
      </c>
      <c r="U8" s="425">
        <f>SUM(SalesForecast!AL160:AN160)</f>
        <v>182654.87176106058</v>
      </c>
      <c r="V8" s="425">
        <f>SUM(SalesForecast!AO160:AQ160)</f>
        <v>217544.87474537137</v>
      </c>
      <c r="W8" s="425">
        <f>SUM(SalesForecast!AR160:AT160)</f>
        <v>259099.42653973325</v>
      </c>
      <c r="X8" s="422">
        <f t="shared" si="7"/>
        <v>812659.72551654396</v>
      </c>
      <c r="Y8" s="425">
        <f>SUM(SalesForecast!AV160:AX160)</f>
        <v>336356.78095178999</v>
      </c>
      <c r="Z8" s="425">
        <f>SUM(SalesForecast!AY160:BA160)</f>
        <v>378355.63404855435</v>
      </c>
      <c r="AA8" s="425">
        <f>SUM(SalesForecast!BB160:BD160)</f>
        <v>425598.63193839317</v>
      </c>
      <c r="AB8" s="425">
        <f>SUM(SalesForecast!BE160:BG160)</f>
        <v>478740.57951674878</v>
      </c>
      <c r="AC8" s="422">
        <f t="shared" si="8"/>
        <v>1619051.6264554863</v>
      </c>
      <c r="AD8" s="425">
        <f>SUM(SalesForecast!BI160:BK160)</f>
        <v>581694.96747259377</v>
      </c>
      <c r="AE8" s="425">
        <f>SUM(SalesForecast!BL160:BN160)</f>
        <v>605077.95329376939</v>
      </c>
      <c r="AF8" s="425">
        <f>SUM(SalesForecast!BO160:BQ160)</f>
        <v>635633.79672142514</v>
      </c>
      <c r="AG8" s="425">
        <f>SUM(SalesForecast!BR160:BT160)</f>
        <v>661185.01666884089</v>
      </c>
      <c r="AH8" s="422">
        <f t="shared" si="9"/>
        <v>2483591.7341566291</v>
      </c>
      <c r="AI8" s="210"/>
      <c r="AM8" s="423"/>
      <c r="AN8" s="423"/>
      <c r="AR8" s="216"/>
      <c r="AS8" s="210"/>
      <c r="AT8" s="210"/>
      <c r="AU8" s="210"/>
      <c r="AV8" s="210"/>
      <c r="AW8" s="216"/>
      <c r="AX8" s="216"/>
    </row>
    <row r="9" spans="1:50" ht="13.5" customHeight="1" x14ac:dyDescent="0.25">
      <c r="A9" s="424" t="s">
        <v>313</v>
      </c>
      <c r="B9" s="425">
        <f>SalesForecast!I176</f>
        <v>5183</v>
      </c>
      <c r="C9" s="425">
        <f>SalesForecast!J176</f>
        <v>5804.9600000000009</v>
      </c>
      <c r="D9" s="425">
        <f>SalesForecast!K176</f>
        <v>6501.5552000000016</v>
      </c>
      <c r="E9" s="425">
        <f>SalesForecast!L176</f>
        <v>7281.7418240000025</v>
      </c>
      <c r="F9" s="425">
        <f>SalesForecast!M176</f>
        <v>8155.5508428800031</v>
      </c>
      <c r="G9" s="425">
        <f>SalesForecast!N176</f>
        <v>9134.2169440256039</v>
      </c>
      <c r="H9" s="425">
        <f>SalesForecast!O176</f>
        <v>10230.322977308679</v>
      </c>
      <c r="I9" s="425">
        <f>SalesForecast!P176</f>
        <v>11457.96173458572</v>
      </c>
      <c r="J9" s="425">
        <f>SalesForecast!Q176</f>
        <v>12832.917142736005</v>
      </c>
      <c r="K9" s="425">
        <f>SalesForecast!R176</f>
        <v>14372.867199864331</v>
      </c>
      <c r="L9" s="425">
        <f>SalesForecast!S176</f>
        <v>16097.611263848052</v>
      </c>
      <c r="M9" s="425">
        <f>SalesForecast!T176</f>
        <v>18029.324615509817</v>
      </c>
      <c r="N9" s="422">
        <f t="shared" si="10"/>
        <v>125082.02974475821</v>
      </c>
      <c r="O9" s="216">
        <f>SUM(SalesForecast!V176:X176)</f>
        <v>80968.147509745962</v>
      </c>
      <c r="P9" s="425">
        <f>SUM(SalesForecast!Y176:AA176)</f>
        <v>113754.41754457241</v>
      </c>
      <c r="Q9" s="425">
        <f>SUM(SalesForecast!AB176:AD176)</f>
        <v>153967.27836669225</v>
      </c>
      <c r="R9" s="425">
        <f>SUM(SalesForecast!AE176:AG176)</f>
        <v>204930.44750606746</v>
      </c>
      <c r="S9" s="422">
        <f t="shared" si="6"/>
        <v>553620.29092707811</v>
      </c>
      <c r="T9" s="425">
        <f>SUM(SalesForecast!AI176:AK176)</f>
        <v>264994.07499013236</v>
      </c>
      <c r="U9" s="425">
        <f>SUM(SalesForecast!AL176:AN176)</f>
        <v>315612.18321844749</v>
      </c>
      <c r="V9" s="425">
        <f>SUM(SalesForecast!AO176:AQ176)</f>
        <v>375899.16000810254</v>
      </c>
      <c r="W9" s="425">
        <f>SUM(SalesForecast!AR176:AT176)</f>
        <v>447701.91395621025</v>
      </c>
      <c r="X9" s="422">
        <f t="shared" si="7"/>
        <v>1404207.3321728925</v>
      </c>
      <c r="Y9" s="425">
        <f>SUM(SalesForecast!AV176:AX176)</f>
        <v>572390.09235428309</v>
      </c>
      <c r="Z9" s="425">
        <f>SUM(SalesForecast!AY176:BA176)</f>
        <v>643861.00884600822</v>
      </c>
      <c r="AA9" s="425">
        <f>SUM(SalesForecast!BB176:BD176)</f>
        <v>724256.06985455635</v>
      </c>
      <c r="AB9" s="425">
        <f>SUM(SalesForecast!BE176:BG176)</f>
        <v>814689.57976087567</v>
      </c>
      <c r="AC9" s="422">
        <f t="shared" si="8"/>
        <v>2755196.7508157236</v>
      </c>
      <c r="AD9" s="425">
        <f>SUM(SalesForecast!BI176:BK176)</f>
        <v>942299.76362558291</v>
      </c>
      <c r="AE9" s="425">
        <f>SUM(SalesForecast!BL176:BN176)</f>
        <v>980178.34818320558</v>
      </c>
      <c r="AF9" s="425">
        <f>SUM(SalesForecast!BO176:BQ176)</f>
        <v>1029676.393807292</v>
      </c>
      <c r="AG9" s="425">
        <f>SUM(SalesForecast!BR176:BT176)</f>
        <v>1071067.3458751892</v>
      </c>
      <c r="AH9" s="422">
        <f t="shared" si="9"/>
        <v>4023221.8514912697</v>
      </c>
      <c r="AI9" s="210"/>
      <c r="AM9" s="423"/>
      <c r="AN9" s="423"/>
      <c r="AR9" s="216"/>
      <c r="AS9" s="210"/>
      <c r="AT9" s="210"/>
      <c r="AU9" s="210"/>
      <c r="AV9" s="210"/>
      <c r="AW9" s="216"/>
      <c r="AX9" s="216"/>
    </row>
    <row r="10" spans="1:50" s="193" customFormat="1" ht="13.5" customHeight="1" x14ac:dyDescent="0.25">
      <c r="A10" s="426" t="s">
        <v>112</v>
      </c>
      <c r="B10" s="427">
        <f t="shared" ref="B10:M10" si="11">SUM(B4:B9)</f>
        <v>24626.295000000002</v>
      </c>
      <c r="C10" s="427">
        <f t="shared" si="11"/>
        <v>27487.450400000009</v>
      </c>
      <c r="D10" s="427">
        <f t="shared" si="11"/>
        <v>30685.184448000007</v>
      </c>
      <c r="E10" s="427">
        <f t="shared" si="11"/>
        <v>34259.580181760015</v>
      </c>
      <c r="F10" s="427">
        <f t="shared" si="11"/>
        <v>38255.55170757122</v>
      </c>
      <c r="G10" s="427">
        <f t="shared" si="11"/>
        <v>42723.433283039769</v>
      </c>
      <c r="H10" s="427">
        <f t="shared" si="11"/>
        <v>47719.641039442948</v>
      </c>
      <c r="I10" s="427">
        <f t="shared" si="11"/>
        <v>53307.416397355875</v>
      </c>
      <c r="J10" s="427">
        <f t="shared" si="11"/>
        <v>59557.661369263529</v>
      </c>
      <c r="K10" s="427">
        <f t="shared" si="11"/>
        <v>66549.877227831603</v>
      </c>
      <c r="L10" s="427">
        <f t="shared" si="11"/>
        <v>74373.219467007744</v>
      </c>
      <c r="M10" s="427">
        <f t="shared" si="11"/>
        <v>83127.68361616449</v>
      </c>
      <c r="N10" s="422">
        <f t="shared" si="10"/>
        <v>582672.99413743732</v>
      </c>
      <c r="O10" s="427">
        <f>SUM(O4:O9)</f>
        <v>351415.79831204761</v>
      </c>
      <c r="P10" s="427">
        <f>SUM(P4:P9)</f>
        <v>463890.43981184182</v>
      </c>
      <c r="Q10" s="427">
        <f>SUM(Q4:Q9)</f>
        <v>600682.37690971349</v>
      </c>
      <c r="R10" s="427">
        <f>SUM(R4:R9)</f>
        <v>774070.38299412164</v>
      </c>
      <c r="S10" s="422">
        <f t="shared" si="6"/>
        <v>2190058.9980277242</v>
      </c>
      <c r="T10" s="427">
        <f>SUM(T4:T9)</f>
        <v>1057616.1888241749</v>
      </c>
      <c r="U10" s="427">
        <f>SUM(U4:U9)</f>
        <v>1261134.0863480712</v>
      </c>
      <c r="V10" s="427">
        <f>SUM(V4:V9)</f>
        <v>1490648.8255068981</v>
      </c>
      <c r="W10" s="427">
        <f>SUM(W4:W9)</f>
        <v>1778905.9330984596</v>
      </c>
      <c r="X10" s="422">
        <f t="shared" si="7"/>
        <v>5588305.0337776039</v>
      </c>
      <c r="Y10" s="427">
        <f>SUM(Y4:Y9)</f>
        <v>2316591.6832318357</v>
      </c>
      <c r="Z10" s="427">
        <f>SUM(Z4:Z9)</f>
        <v>2683304.4806705499</v>
      </c>
      <c r="AA10" s="427">
        <f>SUM(AA4:AA9)</f>
        <v>3083661.5406008316</v>
      </c>
      <c r="AB10" s="427">
        <f>SUM(AB4:AB9)</f>
        <v>3578946.1286678389</v>
      </c>
      <c r="AC10" s="422">
        <f t="shared" si="8"/>
        <v>11662503.833171055</v>
      </c>
      <c r="AD10" s="427">
        <f>SUM(AD4:AD9)</f>
        <v>4507874.9288471797</v>
      </c>
      <c r="AE10" s="427">
        <f>SUM(AE4:AE9)</f>
        <v>5105325.4201365411</v>
      </c>
      <c r="AF10" s="427">
        <f>SUM(AF4:AF9)</f>
        <v>5765285.7847010475</v>
      </c>
      <c r="AG10" s="427">
        <f>SUM(AG4:AG9)</f>
        <v>6580805.3391112424</v>
      </c>
      <c r="AH10" s="422">
        <f t="shared" si="9"/>
        <v>21959291.472796008</v>
      </c>
      <c r="AI10" s="428"/>
      <c r="AM10" s="423"/>
      <c r="AN10" s="423"/>
      <c r="AR10" s="429"/>
      <c r="AS10" s="428"/>
      <c r="AT10" s="428"/>
      <c r="AU10" s="428"/>
      <c r="AV10" s="428"/>
      <c r="AW10" s="429"/>
      <c r="AX10" s="429"/>
    </row>
    <row r="11" spans="1:50" ht="13.5" customHeight="1" x14ac:dyDescent="0.25">
      <c r="A11" s="424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422"/>
      <c r="O11" s="216"/>
      <c r="P11" s="216"/>
      <c r="Q11" s="216"/>
      <c r="R11" s="216"/>
      <c r="S11" s="422"/>
      <c r="T11" s="216"/>
      <c r="U11" s="216"/>
      <c r="V11" s="216"/>
      <c r="W11" s="216"/>
      <c r="X11" s="422"/>
      <c r="Y11" s="216"/>
      <c r="Z11" s="216"/>
      <c r="AA11" s="216"/>
      <c r="AB11" s="216"/>
      <c r="AC11" s="422"/>
      <c r="AD11" s="216"/>
      <c r="AE11" s="216"/>
      <c r="AF11" s="216"/>
      <c r="AG11" s="216"/>
      <c r="AH11" s="422"/>
      <c r="AI11" s="210"/>
      <c r="AM11" s="423"/>
      <c r="AN11" s="423"/>
      <c r="AR11" s="216"/>
      <c r="AS11" s="210"/>
      <c r="AT11" s="210"/>
      <c r="AU11" s="210"/>
      <c r="AV11" s="210"/>
      <c r="AW11" s="216"/>
      <c r="AX11" s="216"/>
    </row>
    <row r="12" spans="1:50" ht="13.5" customHeight="1" x14ac:dyDescent="0.25">
      <c r="A12" s="424" t="str">
        <f>SalesForecast!B181</f>
        <v>Cost of goods sold - wholesale</v>
      </c>
      <c r="B12" s="425">
        <f>SalesForecast!I181</f>
        <v>5996.8327499999996</v>
      </c>
      <c r="C12" s="425">
        <f>SalesForecast!J181</f>
        <v>6716.4526800000031</v>
      </c>
      <c r="D12" s="425">
        <f>SalesForecast!K181</f>
        <v>7522.4270016000037</v>
      </c>
      <c r="E12" s="425">
        <f>SalesForecast!L181</f>
        <v>8425.1182417920045</v>
      </c>
      <c r="F12" s="425">
        <f>SalesForecast!M181</f>
        <v>9436.1324308070452</v>
      </c>
      <c r="G12" s="425">
        <f>SalesForecast!N181</f>
        <v>10568.468322503888</v>
      </c>
      <c r="H12" s="425">
        <f>SalesForecast!O181</f>
        <v>11836.684521204359</v>
      </c>
      <c r="I12" s="425">
        <f>SalesForecast!P181</f>
        <v>13257.08666374888</v>
      </c>
      <c r="J12" s="425">
        <f>SalesForecast!Q181</f>
        <v>14847.937063398747</v>
      </c>
      <c r="K12" s="425">
        <f>SalesForecast!R181</f>
        <v>16629.689511006603</v>
      </c>
      <c r="L12" s="425">
        <f>SalesForecast!S181</f>
        <v>18625.252252327391</v>
      </c>
      <c r="M12" s="425">
        <f>SalesForecast!T181</f>
        <v>20860.282522606678</v>
      </c>
      <c r="N12" s="422">
        <f t="shared" ref="N12:N18" si="12">SUM(B12:M12)</f>
        <v>144722.36396099563</v>
      </c>
      <c r="O12" s="425">
        <f>SUM(SalesForecast!V181:X181)</f>
        <v>96992.637166946864</v>
      </c>
      <c r="P12" s="425">
        <f>SUM(SalesForecast!Y181:AA181)</f>
        <v>135705.33192451845</v>
      </c>
      <c r="Q12" s="425">
        <f>SUM(SalesForecast!AB181:AD181)</f>
        <v>186085.654023899</v>
      </c>
      <c r="R12" s="425">
        <f>SUM(SalesForecast!AE181:AG181)</f>
        <v>247680.00550580959</v>
      </c>
      <c r="S12" s="422">
        <f t="shared" ref="S12:S18" si="13">SUM(O12:R12)</f>
        <v>666463.62862117391</v>
      </c>
      <c r="T12" s="425">
        <f>SUM(SalesForecast!AI181:AK181)</f>
        <v>344231.70071753312</v>
      </c>
      <c r="U12" s="425">
        <f>SUM(SalesForecast!AL181:AN181)</f>
        <v>411576.89600302029</v>
      </c>
      <c r="V12" s="425">
        <f>SUM(SalesForecast!AO181:AQ181)</f>
        <v>492199.41529124952</v>
      </c>
      <c r="W12" s="425">
        <f>SUM(SalesForecast!AR181:AT181)</f>
        <v>588742.78255626804</v>
      </c>
      <c r="X12" s="422">
        <f t="shared" ref="X12:X18" si="14">SUM(T12:W12)</f>
        <v>1836750.7945680711</v>
      </c>
      <c r="Y12" s="425">
        <f>SUM(SalesForecast!AV181:AX181)</f>
        <v>767674.99173832091</v>
      </c>
      <c r="Z12" s="425">
        <f>SUM(SalesForecast!AY181:BA181)</f>
        <v>883580.75675358693</v>
      </c>
      <c r="AA12" s="425">
        <f>SUM(SalesForecast!BB181:BD181)</f>
        <v>1017789.0018401854</v>
      </c>
      <c r="AB12" s="425">
        <f>SUM(SalesForecast!BE181:BG181)</f>
        <v>1173316.6434721423</v>
      </c>
      <c r="AC12" s="422">
        <f t="shared" ref="AC12:AC18" si="15">SUM(Y12:AB12)</f>
        <v>3842361.3938042354</v>
      </c>
      <c r="AD12" s="425">
        <f>SUM(SalesForecast!BI181:BK181)</f>
        <v>1461696.4953130286</v>
      </c>
      <c r="AE12" s="425">
        <f>SUM(SalesForecast!BL181:BN181)</f>
        <v>1628629.9310467187</v>
      </c>
      <c r="AF12" s="425">
        <f>SUM(SalesForecast!BO181:BQ181)</f>
        <v>1829820.9752285986</v>
      </c>
      <c r="AG12" s="425">
        <f>SUM(SalesForecast!BR181:BT181)</f>
        <v>2055765.1901230244</v>
      </c>
      <c r="AH12" s="422">
        <f t="shared" ref="AH12:AH18" si="16">SUM(AD12:AG12)</f>
        <v>6975912.5917113703</v>
      </c>
      <c r="AI12" s="210"/>
      <c r="AM12" s="423"/>
      <c r="AN12" s="423"/>
      <c r="AR12" s="216"/>
      <c r="AS12" s="210"/>
      <c r="AT12" s="210"/>
      <c r="AU12" s="210"/>
      <c r="AV12" s="210"/>
      <c r="AW12" s="216"/>
      <c r="AX12" s="216"/>
    </row>
    <row r="13" spans="1:50" ht="13.5" customHeight="1" x14ac:dyDescent="0.25">
      <c r="A13" s="424" t="str">
        <f>SalesForecast!B182</f>
        <v>Cost of goods sold - e-commerce</v>
      </c>
      <c r="B13" s="425">
        <f>SalesForecast!I182</f>
        <v>2000</v>
      </c>
      <c r="C13" s="425">
        <f>SalesForecast!J182</f>
        <v>2200.0000000000005</v>
      </c>
      <c r="D13" s="425">
        <f>SalesForecast!K182</f>
        <v>2420.0000000000005</v>
      </c>
      <c r="E13" s="425">
        <f>SalesForecast!L182</f>
        <v>2662.0000000000009</v>
      </c>
      <c r="F13" s="425">
        <f>SalesForecast!M182</f>
        <v>2928.2000000000016</v>
      </c>
      <c r="G13" s="425">
        <f>SalesForecast!N182</f>
        <v>3221.0200000000023</v>
      </c>
      <c r="H13" s="425">
        <f>SalesForecast!O182</f>
        <v>3543.1220000000026</v>
      </c>
      <c r="I13" s="425">
        <f>SalesForecast!P182</f>
        <v>3897.4342000000029</v>
      </c>
      <c r="J13" s="425">
        <f>SalesForecast!Q182</f>
        <v>4287.177620000004</v>
      </c>
      <c r="K13" s="425">
        <f>SalesForecast!R182</f>
        <v>4715.8953820000042</v>
      </c>
      <c r="L13" s="425">
        <f>SalesForecast!S182</f>
        <v>5187.484920200005</v>
      </c>
      <c r="M13" s="425">
        <f>SalesForecast!T182</f>
        <v>5706.2334122200064</v>
      </c>
      <c r="N13" s="422">
        <f t="shared" si="12"/>
        <v>42768.567534420021</v>
      </c>
      <c r="O13" s="425">
        <f>SUM(SalesForecast!V182:X182)</f>
        <v>21327.983200451883</v>
      </c>
      <c r="P13" s="425">
        <f>SUM(SalesForecast!Y182:AA182)</f>
        <v>25762.939825659923</v>
      </c>
      <c r="Q13" s="425">
        <f>SUM(SalesForecast!AB182:AD182)</f>
        <v>29964.280781844471</v>
      </c>
      <c r="R13" s="425">
        <f>SUM(SalesForecast!AE182:AG182)</f>
        <v>36195.075523384759</v>
      </c>
      <c r="S13" s="422">
        <f t="shared" si="13"/>
        <v>113250.27933134104</v>
      </c>
      <c r="T13" s="425">
        <f>SUM(SalesForecast!AI182:AK182)</f>
        <v>48563.857196269477</v>
      </c>
      <c r="U13" s="425">
        <f>SUM(SalesForecast!AL182:AN182)</f>
        <v>58662.261634889321</v>
      </c>
      <c r="V13" s="425">
        <f>SUM(SalesForecast!AO182:AQ182)</f>
        <v>68228.722763040496</v>
      </c>
      <c r="W13" s="425">
        <f>SUM(SalesForecast!AR182:AT182)</f>
        <v>82416.253914181783</v>
      </c>
      <c r="X13" s="422">
        <f t="shared" si="14"/>
        <v>257871.09550838108</v>
      </c>
      <c r="Y13" s="425">
        <f>SUM(SalesForecast!AV182:AX182)</f>
        <v>110579.99266098844</v>
      </c>
      <c r="Z13" s="425">
        <f>SUM(SalesForecast!AY182:BA182)</f>
        <v>133574.0782460201</v>
      </c>
      <c r="AA13" s="425">
        <f>SUM(SalesForecast!BB182:BD182)</f>
        <v>155356.92792921723</v>
      </c>
      <c r="AB13" s="425">
        <f>SUM(SalesForecast!BE182:BG182)</f>
        <v>187661.96260202455</v>
      </c>
      <c r="AC13" s="422">
        <f t="shared" si="15"/>
        <v>587172.96143825026</v>
      </c>
      <c r="AD13" s="425">
        <f>SUM(SalesForecast!BI182:BK182)</f>
        <v>251790.84782095053</v>
      </c>
      <c r="AE13" s="425">
        <f>SUM(SalesForecast!BL182:BN182)</f>
        <v>304148.42322857818</v>
      </c>
      <c r="AF13" s="425">
        <f>SUM(SalesForecast!BO182:BQ182)</f>
        <v>353748.01224739244</v>
      </c>
      <c r="AG13" s="425">
        <f>SUM(SalesForecast!BR182:BT182)</f>
        <v>427306.63594967988</v>
      </c>
      <c r="AH13" s="422">
        <f t="shared" si="16"/>
        <v>1336993.9192466009</v>
      </c>
      <c r="AI13" s="210"/>
      <c r="AM13" s="423"/>
      <c r="AN13" s="423"/>
      <c r="AR13" s="216"/>
      <c r="AS13" s="210"/>
      <c r="AT13" s="210"/>
      <c r="AU13" s="210"/>
      <c r="AV13" s="210"/>
      <c r="AW13" s="216"/>
      <c r="AX13" s="216"/>
    </row>
    <row r="14" spans="1:50" ht="13.5" customHeight="1" x14ac:dyDescent="0.25">
      <c r="A14" s="424" t="str">
        <f>SalesForecast!B183</f>
        <v>Cost of goods sold - e-tailer</v>
      </c>
      <c r="B14" s="425">
        <f>SalesForecast!I183</f>
        <v>873.52941176470586</v>
      </c>
      <c r="C14" s="425">
        <f>SalesForecast!J183</f>
        <v>995.82352941176487</v>
      </c>
      <c r="D14" s="425">
        <f>SalesForecast!K183</f>
        <v>1135.238823529412</v>
      </c>
      <c r="E14" s="425">
        <f>SalesForecast!L183</f>
        <v>1294.17225882353</v>
      </c>
      <c r="F14" s="425">
        <f>SalesForecast!M183</f>
        <v>1475.3563750588241</v>
      </c>
      <c r="G14" s="425">
        <f>SalesForecast!N183</f>
        <v>1681.9062675670598</v>
      </c>
      <c r="H14" s="425">
        <f>SalesForecast!O183</f>
        <v>1917.3731450264484</v>
      </c>
      <c r="I14" s="425">
        <f>SalesForecast!P183</f>
        <v>2185.8053853301512</v>
      </c>
      <c r="J14" s="425">
        <f>SalesForecast!Q183</f>
        <v>2491.8181392763731</v>
      </c>
      <c r="K14" s="425">
        <f>SalesForecast!R183</f>
        <v>2840.6726787750654</v>
      </c>
      <c r="L14" s="425">
        <f>SalesForecast!S183</f>
        <v>3238.3668538035749</v>
      </c>
      <c r="M14" s="425">
        <f>SalesForecast!T183</f>
        <v>3691.7382133360757</v>
      </c>
      <c r="N14" s="422">
        <f t="shared" si="12"/>
        <v>23821.801081702986</v>
      </c>
      <c r="O14" s="425">
        <f>SUM(SalesForecast!V183:X183)</f>
        <v>13384.766066271281</v>
      </c>
      <c r="P14" s="425">
        <f>SUM(SalesForecast!Y183:AA183)</f>
        <v>15689.455473307367</v>
      </c>
      <c r="Q14" s="425">
        <f>SUM(SalesForecast!AB183:AD183)</f>
        <v>17815.123634207077</v>
      </c>
      <c r="R14" s="425">
        <f>SUM(SalesForecast!AE183:AG183)</f>
        <v>20882.665234972112</v>
      </c>
      <c r="S14" s="422">
        <f t="shared" si="13"/>
        <v>67772.010408757837</v>
      </c>
      <c r="T14" s="425">
        <f>SUM(SalesForecast!AI183:AK183)</f>
        <v>26047.436058859108</v>
      </c>
      <c r="U14" s="425">
        <f>SUM(SalesForecast!AL183:AN183)</f>
        <v>29612.571712241788</v>
      </c>
      <c r="V14" s="425">
        <f>SUM(SalesForecast!AO183:AQ183)</f>
        <v>32812.267772577528</v>
      </c>
      <c r="W14" s="425">
        <f>SUM(SalesForecast!AR183:AT183)</f>
        <v>37303.311936771534</v>
      </c>
      <c r="X14" s="422">
        <f t="shared" si="14"/>
        <v>125775.58748044996</v>
      </c>
      <c r="Y14" s="425">
        <f>SUM(SalesForecast!AV183:AX183)</f>
        <v>44557.222897779975</v>
      </c>
      <c r="Z14" s="425">
        <f>SUM(SalesForecast!AY183:BA183)</f>
        <v>49101.71688548509</v>
      </c>
      <c r="AA14" s="425">
        <f>SUM(SalesForecast!BB183:BD183)</f>
        <v>53068.365386822334</v>
      </c>
      <c r="AB14" s="425">
        <f>SUM(SalesForecast!BE183:BG183)</f>
        <v>58480.930438082927</v>
      </c>
      <c r="AC14" s="422">
        <f t="shared" si="15"/>
        <v>205208.2356081703</v>
      </c>
      <c r="AD14" s="425">
        <f>SUM(SalesForecast!BI183:BK183)</f>
        <v>66837.468582641814</v>
      </c>
      <c r="AE14" s="425">
        <f>SUM(SalesForecast!BL183:BN183)</f>
        <v>71352.556590167398</v>
      </c>
      <c r="AF14" s="425">
        <f>SUM(SalesForecast!BO183:BQ183)</f>
        <v>75183.062259744824</v>
      </c>
      <c r="AG14" s="425">
        <f>SUM(SalesForecast!BR183:BT183)</f>
        <v>80261.922216242063</v>
      </c>
      <c r="AH14" s="422">
        <f t="shared" si="16"/>
        <v>293635.00964879605</v>
      </c>
      <c r="AI14" s="210"/>
      <c r="AM14" s="423"/>
      <c r="AN14" s="423"/>
      <c r="AR14" s="216"/>
      <c r="AS14" s="210"/>
      <c r="AT14" s="210"/>
      <c r="AU14" s="210"/>
      <c r="AV14" s="210"/>
      <c r="AW14" s="216"/>
      <c r="AX14" s="216"/>
    </row>
    <row r="15" spans="1:50" ht="13.5" customHeight="1" x14ac:dyDescent="0.25">
      <c r="A15" s="424" t="str">
        <f>SalesForecast!B184</f>
        <v>Cost of distribution - wholesale</v>
      </c>
      <c r="B15" s="425">
        <f>SalesForecast!I184</f>
        <v>999.47212499999978</v>
      </c>
      <c r="C15" s="425">
        <f>SalesForecast!J184</f>
        <v>1119.4087800000004</v>
      </c>
      <c r="D15" s="425">
        <f>SalesForecast!K184</f>
        <v>1253.7378336000004</v>
      </c>
      <c r="E15" s="425">
        <f>SalesForecast!L184</f>
        <v>1404.1863736320006</v>
      </c>
      <c r="F15" s="425">
        <f>SalesForecast!M184</f>
        <v>1572.6887384678407</v>
      </c>
      <c r="G15" s="425">
        <f>SalesForecast!N184</f>
        <v>1761.4113870839813</v>
      </c>
      <c r="H15" s="425">
        <f>SalesForecast!O184</f>
        <v>1972.7807535340596</v>
      </c>
      <c r="I15" s="425">
        <f>SalesForecast!P184</f>
        <v>2209.5144439581463</v>
      </c>
      <c r="J15" s="425">
        <f>SalesForecast!Q184</f>
        <v>2474.6561772331247</v>
      </c>
      <c r="K15" s="425">
        <f>SalesForecast!R184</f>
        <v>2771.6149185011004</v>
      </c>
      <c r="L15" s="425">
        <f>SalesForecast!S184</f>
        <v>3104.2087087212317</v>
      </c>
      <c r="M15" s="425">
        <f>SalesForecast!T184</f>
        <v>3476.7137537677795</v>
      </c>
      <c r="N15" s="422">
        <f t="shared" si="12"/>
        <v>24120.393993499267</v>
      </c>
      <c r="O15" s="425">
        <f>SUM(SalesForecast!V184:X184)</f>
        <v>15087.743559302848</v>
      </c>
      <c r="P15" s="425">
        <f>SUM(SalesForecast!Y184:AA184)</f>
        <v>21109.718299369535</v>
      </c>
      <c r="Q15" s="425">
        <f>SUM(SalesForecast!AB184:AD184)</f>
        <v>28946.657292606513</v>
      </c>
      <c r="R15" s="425">
        <f>SUM(SalesForecast!AE184:AG184)</f>
        <v>38528.000856459272</v>
      </c>
      <c r="S15" s="422">
        <f t="shared" si="13"/>
        <v>103672.12000773817</v>
      </c>
      <c r="T15" s="425">
        <f>SUM(SalesForecast!AI184:AK184)</f>
        <v>49722.35677031034</v>
      </c>
      <c r="U15" s="425">
        <f>SUM(SalesForecast!AL184:AN184)</f>
        <v>59449.996089325155</v>
      </c>
      <c r="V15" s="425">
        <f>SUM(SalesForecast!AO184:AQ184)</f>
        <v>71095.471097624948</v>
      </c>
      <c r="W15" s="425">
        <f>SUM(SalesForecast!AR184:AT184)</f>
        <v>85040.624147016497</v>
      </c>
      <c r="X15" s="422">
        <f t="shared" si="14"/>
        <v>265308.4481042769</v>
      </c>
      <c r="Y15" s="425">
        <f>SUM(SalesForecast!AV184:AX184)</f>
        <v>102356.66556510946</v>
      </c>
      <c r="Z15" s="425">
        <f>SUM(SalesForecast!AY184:BA184)</f>
        <v>117810.76756714491</v>
      </c>
      <c r="AA15" s="425">
        <f>SUM(SalesForecast!BB184:BD184)</f>
        <v>135705.20024535805</v>
      </c>
      <c r="AB15" s="425">
        <f>SUM(SalesForecast!BE184:BG184)</f>
        <v>156442.21912961896</v>
      </c>
      <c r="AC15" s="422">
        <f t="shared" si="15"/>
        <v>512314.85250723141</v>
      </c>
      <c r="AD15" s="425">
        <f>SUM(SalesForecast!BI184:BK184)</f>
        <v>178651.79387159238</v>
      </c>
      <c r="AE15" s="425">
        <f>SUM(SalesForecast!BL184:BN184)</f>
        <v>199054.76935015447</v>
      </c>
      <c r="AF15" s="425">
        <f>SUM(SalesForecast!BO184:BQ184)</f>
        <v>223644.78586127318</v>
      </c>
      <c r="AG15" s="425">
        <f>SUM(SalesForecast!BR184:BT184)</f>
        <v>251260.18990392523</v>
      </c>
      <c r="AH15" s="422">
        <f t="shared" si="16"/>
        <v>852611.53898694529</v>
      </c>
      <c r="AI15" s="210"/>
      <c r="AM15" s="423"/>
      <c r="AN15" s="423"/>
      <c r="AR15" s="216"/>
      <c r="AS15" s="210"/>
      <c r="AT15" s="210"/>
      <c r="AU15" s="210"/>
      <c r="AV15" s="210"/>
      <c r="AW15" s="216"/>
      <c r="AX15" s="216"/>
    </row>
    <row r="16" spans="1:50" ht="13.5" customHeight="1" x14ac:dyDescent="0.25">
      <c r="A16" s="424" t="str">
        <f>SalesForecast!B185</f>
        <v>Cost of packaging</v>
      </c>
      <c r="B16" s="425">
        <f>SalesForecast!I185</f>
        <v>738.78884999999991</v>
      </c>
      <c r="C16" s="425">
        <f>SalesForecast!J185</f>
        <v>824.62351200000023</v>
      </c>
      <c r="D16" s="425">
        <f>SalesForecast!K185</f>
        <v>920.5555334400002</v>
      </c>
      <c r="E16" s="425">
        <f>SalesForecast!L185</f>
        <v>1027.7874054528004</v>
      </c>
      <c r="F16" s="425">
        <f>SalesForecast!M185</f>
        <v>1147.6665512271366</v>
      </c>
      <c r="G16" s="425">
        <f>SalesForecast!N185</f>
        <v>1281.7029984911928</v>
      </c>
      <c r="H16" s="425">
        <f>SalesForecast!O185</f>
        <v>1431.5892311832883</v>
      </c>
      <c r="I16" s="425">
        <f>SalesForecast!P185</f>
        <v>1599.2224919206762</v>
      </c>
      <c r="J16" s="425">
        <f>SalesForecast!Q185</f>
        <v>1786.7298410779058</v>
      </c>
      <c r="K16" s="425">
        <f>SalesForecast!R185</f>
        <v>1996.4963168349479</v>
      </c>
      <c r="L16" s="425">
        <f>SalesForecast!S185</f>
        <v>2231.1965840102316</v>
      </c>
      <c r="M16" s="425">
        <f>SalesForecast!T185</f>
        <v>2493.8305084849344</v>
      </c>
      <c r="N16" s="422">
        <f t="shared" si="12"/>
        <v>17480.189824123114</v>
      </c>
      <c r="O16" s="425">
        <f>SUM(SalesForecast!V185:X185)</f>
        <v>10542.473949361429</v>
      </c>
      <c r="P16" s="425">
        <f>SUM(SalesForecast!Y185:AA185)</f>
        <v>13916.713194355254</v>
      </c>
      <c r="Q16" s="425">
        <f>SUM(SalesForecast!AB185:AD185)</f>
        <v>18020.471307291402</v>
      </c>
      <c r="R16" s="425">
        <f>SUM(SalesForecast!AE185:AG185)</f>
        <v>23222.111489823648</v>
      </c>
      <c r="S16" s="422">
        <f t="shared" si="13"/>
        <v>65701.769940831728</v>
      </c>
      <c r="T16" s="425">
        <f>SUM(SalesForecast!AI185:AK185)</f>
        <v>31728.485664725242</v>
      </c>
      <c r="U16" s="425">
        <f>SUM(SalesForecast!AL185:AN185)</f>
        <v>37834.022590442139</v>
      </c>
      <c r="V16" s="425">
        <f>SUM(SalesForecast!AO185:AQ185)</f>
        <v>44719.464765206947</v>
      </c>
      <c r="W16" s="425">
        <f>SUM(SalesForecast!AR185:AT185)</f>
        <v>53367.177992953788</v>
      </c>
      <c r="X16" s="422">
        <f t="shared" si="14"/>
        <v>167649.15101332811</v>
      </c>
      <c r="Y16" s="425">
        <f>SUM(SalesForecast!AV185:AX185)</f>
        <v>69497.750496955065</v>
      </c>
      <c r="Z16" s="425">
        <f>SUM(SalesForecast!AY185:BA185)</f>
        <v>80499.134420116505</v>
      </c>
      <c r="AA16" s="425">
        <f>SUM(SalesForecast!BB185:BD185)</f>
        <v>92509.846218024948</v>
      </c>
      <c r="AB16" s="425">
        <f>SUM(SalesForecast!BE185:BG185)</f>
        <v>107368.38386003516</v>
      </c>
      <c r="AC16" s="422">
        <f t="shared" si="15"/>
        <v>349875.11499513168</v>
      </c>
      <c r="AD16" s="425">
        <f>SUM(SalesForecast!BI185:BK185)</f>
        <v>135236.24786541538</v>
      </c>
      <c r="AE16" s="425">
        <f>SUM(SalesForecast!BL185:BN185)</f>
        <v>153159.76260409624</v>
      </c>
      <c r="AF16" s="425">
        <f>SUM(SalesForecast!BO185:BQ185)</f>
        <v>172958.57354103139</v>
      </c>
      <c r="AG16" s="425">
        <f>SUM(SalesForecast!BR185:BT185)</f>
        <v>197424.1601733373</v>
      </c>
      <c r="AH16" s="422">
        <f t="shared" si="16"/>
        <v>658778.74418388028</v>
      </c>
      <c r="AI16" s="210"/>
      <c r="AM16" s="423"/>
      <c r="AN16" s="423"/>
      <c r="AR16" s="216"/>
      <c r="AS16" s="210"/>
      <c r="AT16" s="210"/>
      <c r="AU16" s="210"/>
      <c r="AV16" s="210"/>
      <c r="AW16" s="216"/>
      <c r="AX16" s="216"/>
    </row>
    <row r="17" spans="1:50" ht="13.5" customHeight="1" x14ac:dyDescent="0.25">
      <c r="A17" s="424" t="str">
        <f>SalesForecast!B186</f>
        <v>Cost of co-packer</v>
      </c>
      <c r="B17" s="425">
        <f>SalesForecast!I186</f>
        <v>738.78884999999991</v>
      </c>
      <c r="C17" s="425">
        <f>SalesForecast!J186</f>
        <v>824.62351200000023</v>
      </c>
      <c r="D17" s="425">
        <f>SalesForecast!K186</f>
        <v>920.5555334400002</v>
      </c>
      <c r="E17" s="425">
        <f>SalesForecast!L186</f>
        <v>1027.7874054528004</v>
      </c>
      <c r="F17" s="425">
        <f>SalesForecast!M186</f>
        <v>1147.6665512271366</v>
      </c>
      <c r="G17" s="425">
        <f>SalesForecast!N186</f>
        <v>1281.7029984911928</v>
      </c>
      <c r="H17" s="425">
        <f>SalesForecast!O186</f>
        <v>1431.5892311832883</v>
      </c>
      <c r="I17" s="425">
        <f>SalesForecast!P186</f>
        <v>1599.2224919206762</v>
      </c>
      <c r="J17" s="425">
        <f>SalesForecast!Q186</f>
        <v>1786.7298410779058</v>
      </c>
      <c r="K17" s="425">
        <f>SalesForecast!R186</f>
        <v>1996.4963168349479</v>
      </c>
      <c r="L17" s="425">
        <f>SalesForecast!S186</f>
        <v>2231.1965840102316</v>
      </c>
      <c r="M17" s="425">
        <f>SalesForecast!T186</f>
        <v>2493.8305084849344</v>
      </c>
      <c r="N17" s="422">
        <f t="shared" si="12"/>
        <v>17480.189824123114</v>
      </c>
      <c r="O17" s="425">
        <f>SUM(SalesForecast!V186:X186)</f>
        <v>0</v>
      </c>
      <c r="P17" s="425">
        <f>SUM(SalesForecast!Y186:AA186)</f>
        <v>0</v>
      </c>
      <c r="Q17" s="425">
        <f>SUM(SalesForecast!AB186:AD186)</f>
        <v>0</v>
      </c>
      <c r="R17" s="425">
        <f>SUM(SalesForecast!AE186:AG186)</f>
        <v>0</v>
      </c>
      <c r="S17" s="422">
        <f t="shared" si="13"/>
        <v>0</v>
      </c>
      <c r="T17" s="425">
        <f>SUM(SalesForecast!AI186:AK186)</f>
        <v>0</v>
      </c>
      <c r="U17" s="425">
        <f>SUM(SalesForecast!AL186:AN186)</f>
        <v>0</v>
      </c>
      <c r="V17" s="425">
        <f>SUM(SalesForecast!AO186:AQ186)</f>
        <v>0</v>
      </c>
      <c r="W17" s="425">
        <f>SUM(SalesForecast!AR186:AT186)</f>
        <v>0</v>
      </c>
      <c r="X17" s="422">
        <f t="shared" si="14"/>
        <v>0</v>
      </c>
      <c r="Y17" s="425">
        <f>SUM(SalesForecast!AV186:AX186)</f>
        <v>0</v>
      </c>
      <c r="Z17" s="425">
        <f>SUM(SalesForecast!AY186:BA186)</f>
        <v>0</v>
      </c>
      <c r="AA17" s="425">
        <f>SUM(SalesForecast!BB186:BD186)</f>
        <v>0</v>
      </c>
      <c r="AB17" s="425">
        <f>SUM(SalesForecast!BE186:BG186)</f>
        <v>0</v>
      </c>
      <c r="AC17" s="422">
        <f t="shared" si="15"/>
        <v>0</v>
      </c>
      <c r="AD17" s="425">
        <f>SUM(SalesForecast!BI186:BK186)</f>
        <v>0</v>
      </c>
      <c r="AE17" s="425">
        <f>SUM(SalesForecast!BL186:BN186)</f>
        <v>0</v>
      </c>
      <c r="AF17" s="425">
        <f>SUM(SalesForecast!BO186:BQ186)</f>
        <v>0</v>
      </c>
      <c r="AG17" s="425">
        <f>SUM(SalesForecast!BR186:BT186)</f>
        <v>0</v>
      </c>
      <c r="AH17" s="422">
        <f t="shared" si="16"/>
        <v>0</v>
      </c>
      <c r="AI17" s="210"/>
      <c r="AM17" s="423"/>
      <c r="AN17" s="423"/>
      <c r="AR17" s="216"/>
      <c r="AS17" s="210"/>
      <c r="AT17" s="210"/>
      <c r="AU17" s="210"/>
      <c r="AV17" s="210"/>
      <c r="AW17" s="216"/>
      <c r="AX17" s="216"/>
    </row>
    <row r="18" spans="1:50" s="193" customFormat="1" ht="13.5" customHeight="1" x14ac:dyDescent="0.25">
      <c r="A18" s="426" t="str">
        <f>SalesForecast!B187</f>
        <v>Total cost of sales</v>
      </c>
      <c r="B18" s="430">
        <f>SalesForecast!I187</f>
        <v>11347.411986764706</v>
      </c>
      <c r="C18" s="430">
        <f>SalesForecast!J187</f>
        <v>12680.932013411768</v>
      </c>
      <c r="D18" s="430">
        <f>SalesForecast!K187</f>
        <v>14172.514725609417</v>
      </c>
      <c r="E18" s="430">
        <f>SalesForecast!L187</f>
        <v>15841.051685153137</v>
      </c>
      <c r="F18" s="430">
        <f>SalesForecast!M187</f>
        <v>17707.710646787986</v>
      </c>
      <c r="G18" s="430">
        <f>SalesForecast!N187</f>
        <v>19796.211974137317</v>
      </c>
      <c r="H18" s="430">
        <f>SalesForecast!O187</f>
        <v>22133.138882131443</v>
      </c>
      <c r="I18" s="430">
        <f>SalesForecast!P187</f>
        <v>24748.285676878528</v>
      </c>
      <c r="J18" s="430">
        <f>SalesForecast!Q187</f>
        <v>27675.048682064058</v>
      </c>
      <c r="K18" s="430">
        <f>SalesForecast!R187</f>
        <v>30950.865123952673</v>
      </c>
      <c r="L18" s="430">
        <f>SalesForecast!S187</f>
        <v>34617.705903072667</v>
      </c>
      <c r="M18" s="430">
        <f>SalesForecast!T187</f>
        <v>38722.628918900409</v>
      </c>
      <c r="N18" s="422">
        <f t="shared" si="12"/>
        <v>270393.50621886412</v>
      </c>
      <c r="O18" s="430">
        <f>SUM(SalesForecast!V187:X187)</f>
        <v>157335.6039423343</v>
      </c>
      <c r="P18" s="430">
        <f>SUM(SalesForecast!Y187:AA187)</f>
        <v>212184.15871721052</v>
      </c>
      <c r="Q18" s="430">
        <f>SUM(SalesForecast!AB187:AD187)</f>
        <v>280832.18703984842</v>
      </c>
      <c r="R18" s="430">
        <f>SUM(SalesForecast!AE187:AG187)</f>
        <v>366507.85861044936</v>
      </c>
      <c r="S18" s="422">
        <f t="shared" si="13"/>
        <v>1016859.8083098426</v>
      </c>
      <c r="T18" s="430">
        <f>SUM(SalesForecast!AI187:AK187)</f>
        <v>500293.83640769729</v>
      </c>
      <c r="U18" s="430">
        <f>SUM(SalesForecast!AL187:AN187)</f>
        <v>597135.74802991876</v>
      </c>
      <c r="V18" s="430">
        <f>SUM(SalesForecast!AO187:AQ187)</f>
        <v>709055.34168969945</v>
      </c>
      <c r="W18" s="430">
        <f>SUM(SalesForecast!AR187:AT187)</f>
        <v>846870.15054719173</v>
      </c>
      <c r="X18" s="422">
        <f t="shared" si="14"/>
        <v>2653355.076674507</v>
      </c>
      <c r="Y18" s="430">
        <f>SUM(SalesForecast!AV187:AX187)</f>
        <v>1094666.6233591537</v>
      </c>
      <c r="Z18" s="430">
        <f>SUM(SalesForecast!AY187:BA187)</f>
        <v>1264566.4538723538</v>
      </c>
      <c r="AA18" s="430">
        <f>SUM(SalesForecast!BB187:BD187)</f>
        <v>1454429.341619608</v>
      </c>
      <c r="AB18" s="430">
        <f>SUM(SalesForecast!BE187:BG187)</f>
        <v>1683270.1395019037</v>
      </c>
      <c r="AC18" s="422">
        <f t="shared" si="15"/>
        <v>5496932.5583530199</v>
      </c>
      <c r="AD18" s="430">
        <f>SUM(SalesForecast!BI187:BK187)</f>
        <v>2094212.8534536283</v>
      </c>
      <c r="AE18" s="430">
        <f>SUM(SalesForecast!BL187:BN187)</f>
        <v>2356345.442819715</v>
      </c>
      <c r="AF18" s="430">
        <f>SUM(SalesForecast!BO187:BQ187)</f>
        <v>2655355.4091380402</v>
      </c>
      <c r="AG18" s="430">
        <f>SUM(SalesForecast!BR187:BT187)</f>
        <v>3012018.0983662088</v>
      </c>
      <c r="AH18" s="422">
        <f t="shared" si="16"/>
        <v>10117931.803777592</v>
      </c>
      <c r="AI18" s="428"/>
      <c r="AM18" s="423"/>
      <c r="AN18" s="423"/>
      <c r="AR18" s="429"/>
      <c r="AS18" s="428"/>
      <c r="AT18" s="428"/>
      <c r="AU18" s="428"/>
      <c r="AV18" s="428"/>
      <c r="AW18" s="429"/>
      <c r="AX18" s="429"/>
    </row>
    <row r="19" spans="1:50" ht="13.5" customHeight="1" x14ac:dyDescent="0.25">
      <c r="A19" s="42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422"/>
      <c r="O19" s="216"/>
      <c r="P19" s="216"/>
      <c r="Q19" s="216"/>
      <c r="R19" s="216"/>
      <c r="S19" s="422"/>
      <c r="T19" s="216"/>
      <c r="U19" s="216"/>
      <c r="V19" s="216"/>
      <c r="W19" s="216"/>
      <c r="X19" s="422"/>
      <c r="Y19" s="216"/>
      <c r="Z19" s="216"/>
      <c r="AA19" s="216"/>
      <c r="AB19" s="216"/>
      <c r="AC19" s="422"/>
      <c r="AD19" s="216"/>
      <c r="AE19" s="216"/>
      <c r="AF19" s="216"/>
      <c r="AG19" s="216"/>
      <c r="AH19" s="422"/>
      <c r="AI19" s="210"/>
      <c r="AM19" s="423"/>
      <c r="AN19" s="423"/>
      <c r="AR19" s="216"/>
      <c r="AS19" s="210"/>
      <c r="AT19" s="210"/>
      <c r="AU19" s="210"/>
      <c r="AV19" s="210"/>
      <c r="AW19" s="216"/>
      <c r="AX19" s="216"/>
    </row>
    <row r="20" spans="1:50" ht="13.5" customHeight="1" x14ac:dyDescent="0.25">
      <c r="A20" s="426" t="s">
        <v>286</v>
      </c>
      <c r="B20" s="431">
        <f t="shared" ref="B20:M20" si="17">B10-B18</f>
        <v>13278.883013235296</v>
      </c>
      <c r="C20" s="431">
        <f t="shared" si="17"/>
        <v>14806.518386588241</v>
      </c>
      <c r="D20" s="431">
        <f t="shared" si="17"/>
        <v>16512.66972239059</v>
      </c>
      <c r="E20" s="431">
        <f t="shared" si="17"/>
        <v>18418.528496606879</v>
      </c>
      <c r="F20" s="431">
        <f t="shared" si="17"/>
        <v>20547.841060783234</v>
      </c>
      <c r="G20" s="431">
        <f t="shared" si="17"/>
        <v>22927.221308902452</v>
      </c>
      <c r="H20" s="431">
        <f t="shared" si="17"/>
        <v>25586.502157311505</v>
      </c>
      <c r="I20" s="431">
        <f t="shared" si="17"/>
        <v>28559.130720477347</v>
      </c>
      <c r="J20" s="431">
        <f t="shared" si="17"/>
        <v>31882.612687199471</v>
      </c>
      <c r="K20" s="431">
        <f t="shared" si="17"/>
        <v>35599.012103878929</v>
      </c>
      <c r="L20" s="431">
        <f t="shared" si="17"/>
        <v>39755.513563935077</v>
      </c>
      <c r="M20" s="431">
        <f t="shared" si="17"/>
        <v>44405.05469726408</v>
      </c>
      <c r="N20" s="432">
        <f>SUM(B20:M20)</f>
        <v>312279.48791857314</v>
      </c>
      <c r="O20" s="431">
        <f>O10-O18</f>
        <v>194080.19436971331</v>
      </c>
      <c r="P20" s="431">
        <f>P10-P18</f>
        <v>251706.2810946313</v>
      </c>
      <c r="Q20" s="431">
        <f>Q10-Q18</f>
        <v>319850.18986986508</v>
      </c>
      <c r="R20" s="431">
        <f>R10-R18</f>
        <v>407562.52438367228</v>
      </c>
      <c r="S20" s="432">
        <f>SUM(O20:R20)</f>
        <v>1173199.1897178818</v>
      </c>
      <c r="T20" s="431">
        <f>T10-T18</f>
        <v>557322.35241647763</v>
      </c>
      <c r="U20" s="431">
        <f>U10-U18</f>
        <v>663998.33831815247</v>
      </c>
      <c r="V20" s="431">
        <f>V10-V18</f>
        <v>781593.48381719866</v>
      </c>
      <c r="W20" s="431">
        <f>W10-W18</f>
        <v>932035.78255126788</v>
      </c>
      <c r="X20" s="432">
        <f>SUM(T20:W20)</f>
        <v>2934949.9571030969</v>
      </c>
      <c r="Y20" s="431">
        <f>Y10-Y18</f>
        <v>1221925.059872682</v>
      </c>
      <c r="Z20" s="431">
        <f>Z10-Z18</f>
        <v>1418738.0267981961</v>
      </c>
      <c r="AA20" s="431">
        <f>AA10-AA18</f>
        <v>1629232.1989812236</v>
      </c>
      <c r="AB20" s="431">
        <f>AB10-AB18</f>
        <v>1895675.9891659352</v>
      </c>
      <c r="AC20" s="432">
        <f>SUM(Y20:AB20)</f>
        <v>6165571.2748180367</v>
      </c>
      <c r="AD20" s="431">
        <f>AD10-AD18</f>
        <v>2413662.0753935515</v>
      </c>
      <c r="AE20" s="431">
        <f>AE10-AE18</f>
        <v>2748979.9773168261</v>
      </c>
      <c r="AF20" s="427">
        <f>AF10-AF18</f>
        <v>3109930.3755630073</v>
      </c>
      <c r="AG20" s="427">
        <f>AG10-AG18</f>
        <v>3568787.2407450336</v>
      </c>
      <c r="AH20" s="422">
        <f>SUM(AD20:AG20)</f>
        <v>11841359.669018419</v>
      </c>
      <c r="AI20" s="210"/>
      <c r="AM20" s="423"/>
      <c r="AN20" s="423"/>
      <c r="AR20" s="216"/>
      <c r="AS20" s="210"/>
      <c r="AT20" s="210"/>
      <c r="AU20" s="210"/>
      <c r="AV20" s="210"/>
      <c r="AW20" s="216"/>
      <c r="AX20" s="216"/>
    </row>
    <row r="21" spans="1:50" ht="13.5" customHeight="1" x14ac:dyDescent="0.25">
      <c r="A21" s="42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422"/>
      <c r="O21" s="216"/>
      <c r="P21" s="216"/>
      <c r="Q21" s="216"/>
      <c r="R21" s="216"/>
      <c r="S21" s="422"/>
      <c r="T21" s="216"/>
      <c r="U21" s="216"/>
      <c r="V21" s="216"/>
      <c r="W21" s="216"/>
      <c r="X21" s="422"/>
      <c r="Y21" s="216"/>
      <c r="Z21" s="216"/>
      <c r="AA21" s="216"/>
      <c r="AB21" s="216"/>
      <c r="AC21" s="422"/>
      <c r="AD21" s="216"/>
      <c r="AE21" s="216"/>
      <c r="AF21" s="216"/>
      <c r="AG21" s="216"/>
      <c r="AH21" s="422"/>
      <c r="AI21" s="210"/>
      <c r="AM21" s="423"/>
      <c r="AN21" s="423"/>
      <c r="AR21" s="216"/>
      <c r="AS21" s="210"/>
      <c r="AT21" s="210"/>
      <c r="AU21" s="210"/>
      <c r="AV21" s="210"/>
      <c r="AW21" s="216"/>
      <c r="AX21" s="216"/>
    </row>
    <row r="22" spans="1:50" ht="14.25" customHeight="1" x14ac:dyDescent="0.2">
      <c r="A22" s="193" t="s">
        <v>120</v>
      </c>
      <c r="B22" s="429">
        <f>Operations!C146</f>
        <v>25583.157375000003</v>
      </c>
      <c r="C22" s="429">
        <f>Operations!D146</f>
        <v>13373.136259999999</v>
      </c>
      <c r="D22" s="429">
        <f>Operations!E146</f>
        <v>13417.912611199999</v>
      </c>
      <c r="E22" s="429">
        <f>Operations!F146</f>
        <v>33468.062124543998</v>
      </c>
      <c r="F22" s="429">
        <f>Operations!G146</f>
        <v>13524.22957948928</v>
      </c>
      <c r="G22" s="429">
        <f>Operations!H146</f>
        <v>13587.137129027993</v>
      </c>
      <c r="H22" s="429">
        <f>Operations!I146</f>
        <v>13657.593584511353</v>
      </c>
      <c r="I22" s="429">
        <f>Operations!J146</f>
        <v>33736.504814652712</v>
      </c>
      <c r="J22" s="429">
        <f>Operations!K146</f>
        <v>13824.885392411041</v>
      </c>
      <c r="K22" s="429">
        <f>Operations!L146</f>
        <v>13923.871639500367</v>
      </c>
      <c r="L22" s="429">
        <f>Operations!M146</f>
        <v>14034.736236240411</v>
      </c>
      <c r="M22" s="429">
        <f>Operations!N146</f>
        <v>34158.904584589262</v>
      </c>
      <c r="N22" s="422">
        <f>SUM(B22:M22)</f>
        <v>236290.13133116646</v>
      </c>
      <c r="O22" s="429">
        <f>SUM(Operations!P146:'Operations'!R146)</f>
        <v>48288.479842608169</v>
      </c>
      <c r="P22" s="429">
        <f>SUM(Operations!S146:'Operations'!U146)</f>
        <v>70439.185106917692</v>
      </c>
      <c r="Q22" s="429">
        <f>SUM(Operations!V146:'Operations'!X146)</f>
        <v>225338.09189021663</v>
      </c>
      <c r="R22" s="429">
        <f>SUM(Operations!Y146:'Operations'!AA146)</f>
        <v>228760.00030587835</v>
      </c>
      <c r="S22" s="422">
        <f>SUM(O22:R22)</f>
        <v>572825.75714562088</v>
      </c>
      <c r="T22" s="429">
        <f>SUM(Operations!AC146:'Operations'!AE146)</f>
        <v>331623.98337319633</v>
      </c>
      <c r="U22" s="429">
        <f>SUM(Operations!AF146:'Operations'!AH146)</f>
        <v>355365.38311127893</v>
      </c>
      <c r="V22" s="429">
        <f>SUM(Operations!AI146:'Operations'!AK146)</f>
        <v>339844.41196062503</v>
      </c>
      <c r="W22" s="429">
        <f>SUM(Operations!AL146:'Operations'!AN146)</f>
        <v>365207.93236423715</v>
      </c>
      <c r="X22" s="422">
        <f>SUM(T22:W22)</f>
        <v>1392041.7108093374</v>
      </c>
      <c r="Y22" s="429">
        <f>SUM(Operations!AP146:'Operations'!AR146)</f>
        <v>457523.61065212905</v>
      </c>
      <c r="Z22" s="429">
        <f>SUM(Operations!AS146:'Operations'!AU146)</f>
        <v>483962.8198196438</v>
      </c>
      <c r="AA22" s="429">
        <f>SUM(Operations!AV146:'Operations'!AX146)</f>
        <v>471418.83343556593</v>
      </c>
      <c r="AB22" s="429">
        <f>SUM(Operations!AY146:'Operations'!BA146)</f>
        <v>500059.25797067466</v>
      </c>
      <c r="AC22" s="422">
        <f>SUM(Y22:AB22)</f>
        <v>1912964.5218780134</v>
      </c>
      <c r="AD22" s="429">
        <f>SUM(Operations!BC146:'Operations'!BE146)</f>
        <v>614542.86085072393</v>
      </c>
      <c r="AE22" s="429">
        <f>SUM(Operations!BF146:'Operations'!BH146)</f>
        <v>643816.9406137066</v>
      </c>
      <c r="AF22" s="429">
        <f>SUM(Operations!BI146:'Operations'!BK146)</f>
        <v>634994.22084603342</v>
      </c>
      <c r="AG22" s="429">
        <f>SUM(Operations!BL146:'Operations'!BN146)</f>
        <v>667546.67722905707</v>
      </c>
      <c r="AH22" s="422">
        <f>SUM(AD22:AG22)</f>
        <v>2560900.6995395208</v>
      </c>
      <c r="AI22" s="216"/>
      <c r="AR22" s="216"/>
      <c r="AS22" s="216"/>
      <c r="AT22" s="216"/>
      <c r="AU22" s="216"/>
      <c r="AV22" s="216"/>
      <c r="AW22" s="216"/>
      <c r="AX22" s="216"/>
    </row>
    <row r="23" spans="1:50" ht="14.25" customHeight="1" x14ac:dyDescent="0.2">
      <c r="A23" s="193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2"/>
      <c r="O23" s="429"/>
      <c r="P23" s="429"/>
      <c r="Q23" s="429"/>
      <c r="R23" s="429"/>
      <c r="S23" s="422"/>
      <c r="T23" s="429"/>
      <c r="U23" s="429"/>
      <c r="V23" s="429"/>
      <c r="W23" s="429"/>
      <c r="X23" s="422"/>
      <c r="Y23" s="429"/>
      <c r="Z23" s="429"/>
      <c r="AA23" s="429"/>
      <c r="AB23" s="429"/>
      <c r="AC23" s="422"/>
      <c r="AD23" s="429"/>
      <c r="AE23" s="429"/>
      <c r="AF23" s="429"/>
      <c r="AG23" s="429"/>
      <c r="AH23" s="422"/>
      <c r="AI23" s="216"/>
      <c r="AR23" s="216"/>
      <c r="AS23" s="216"/>
      <c r="AT23" s="216"/>
      <c r="AU23" s="216"/>
      <c r="AV23" s="216"/>
      <c r="AW23" s="216"/>
      <c r="AX23" s="216"/>
    </row>
    <row r="24" spans="1:50" x14ac:dyDescent="0.2">
      <c r="A24" s="214" t="s">
        <v>192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433"/>
      <c r="O24" s="216"/>
      <c r="P24" s="216"/>
      <c r="Q24" s="216"/>
      <c r="R24" s="216"/>
      <c r="S24" s="433"/>
      <c r="T24" s="216"/>
      <c r="U24" s="216"/>
      <c r="V24" s="216"/>
      <c r="W24" s="216"/>
      <c r="X24" s="433"/>
      <c r="Y24" s="216"/>
      <c r="Z24" s="216"/>
      <c r="AA24" s="216"/>
      <c r="AB24" s="216"/>
      <c r="AC24" s="433"/>
      <c r="AD24" s="216"/>
      <c r="AE24" s="216"/>
      <c r="AF24" s="216"/>
      <c r="AH24" s="433"/>
      <c r="AI24" s="216"/>
      <c r="AR24" s="216"/>
      <c r="AS24" s="216"/>
      <c r="AT24" s="216"/>
      <c r="AU24" s="216"/>
      <c r="AV24" s="216"/>
      <c r="AW24" s="216"/>
      <c r="AX24" s="216"/>
    </row>
    <row r="25" spans="1:50" x14ac:dyDescent="0.2">
      <c r="A25" s="205" t="str">
        <f>Operations!B50</f>
        <v>Wages &amp;  salaries</v>
      </c>
      <c r="B25" s="205">
        <f>Operations!C50</f>
        <v>10583.333333333332</v>
      </c>
      <c r="C25" s="205">
        <f>Operations!D50</f>
        <v>10583.333333333332</v>
      </c>
      <c r="D25" s="205">
        <f>Operations!E50</f>
        <v>10583.333333333332</v>
      </c>
      <c r="E25" s="205">
        <f>Operations!F50</f>
        <v>10583.333333333332</v>
      </c>
      <c r="F25" s="205">
        <f>Operations!G50</f>
        <v>10583.333333333332</v>
      </c>
      <c r="G25" s="205">
        <f>Operations!H50</f>
        <v>10583.333333333332</v>
      </c>
      <c r="H25" s="205">
        <f>Operations!I50</f>
        <v>10583.333333333332</v>
      </c>
      <c r="I25" s="205">
        <f>Operations!J50</f>
        <v>10583.333333333332</v>
      </c>
      <c r="J25" s="205">
        <f>Operations!K50</f>
        <v>10583.333333333332</v>
      </c>
      <c r="K25" s="205">
        <f>Operations!L50</f>
        <v>10583.333333333332</v>
      </c>
      <c r="L25" s="205">
        <f>Operations!M50</f>
        <v>10583.333333333332</v>
      </c>
      <c r="M25" s="205">
        <f>Operations!N50</f>
        <v>10583.333333333332</v>
      </c>
      <c r="N25" s="434">
        <f t="shared" ref="N25:N37" si="18">SUM(B25:M25)</f>
        <v>126999.99999999996</v>
      </c>
      <c r="O25" s="429">
        <f>SUM(Operations!P50:R50)</f>
        <v>44577.5</v>
      </c>
      <c r="P25" s="429">
        <f>SUM(Operations!S50:U50)</f>
        <v>44577.5</v>
      </c>
      <c r="Q25" s="429">
        <f>SUM(Operations!V50:X50)</f>
        <v>230230.00000000003</v>
      </c>
      <c r="R25" s="429">
        <f>SUM(Operations!Y50:AA50)</f>
        <v>230230.00000000003</v>
      </c>
      <c r="S25" s="434">
        <f t="shared" ref="S25:S37" si="19">SUM(O25:R25)</f>
        <v>549615</v>
      </c>
      <c r="T25" s="429">
        <f>SUM(Operations!AC50:AE50)</f>
        <v>281996.625</v>
      </c>
      <c r="U25" s="429">
        <f>SUM(Operations!AF50:AH50)</f>
        <v>281996.625</v>
      </c>
      <c r="V25" s="429">
        <f>SUM(Operations!AI50:AK50)</f>
        <v>281996.625</v>
      </c>
      <c r="W25" s="429">
        <f>SUM(Operations!AL50:AN50)</f>
        <v>281996.625</v>
      </c>
      <c r="X25" s="434">
        <f t="shared" ref="X25:X27" si="20">SUM(T25:W25)</f>
        <v>1127986.5</v>
      </c>
      <c r="Y25" s="429">
        <f>SUM(Operations!AP50:AR50)</f>
        <v>319050.20625000005</v>
      </c>
      <c r="Z25" s="429">
        <f>SUM(Operations!AS50:AU50)</f>
        <v>319050.20625000005</v>
      </c>
      <c r="AA25" s="429">
        <f>SUM(Operations!AV50:AX50)</f>
        <v>319050.20625000005</v>
      </c>
      <c r="AB25" s="429">
        <f>SUM(Operations!AY50:BA50)</f>
        <v>319050.20625000005</v>
      </c>
      <c r="AC25" s="434">
        <f t="shared" ref="AC25:AC37" si="21">SUM(Y25:AB25)</f>
        <v>1276200.8250000002</v>
      </c>
      <c r="AD25" s="429">
        <f>SUM(Operations!BC50:BE50)</f>
        <v>329429.27906249999</v>
      </c>
      <c r="AE25" s="429">
        <f>SUM(Operations!BF50:BH50)</f>
        <v>329429.27906249999</v>
      </c>
      <c r="AF25" s="429">
        <f>SUM(Operations!BI50:BK50)</f>
        <v>329429.27906249999</v>
      </c>
      <c r="AG25" s="429">
        <f>SUM(Operations!BL50:BN50)</f>
        <v>329429.27906249999</v>
      </c>
      <c r="AH25" s="434">
        <f t="shared" ref="AH25:AH37" si="22">SUM(AD25:AG25)</f>
        <v>1317717.11625</v>
      </c>
      <c r="AI25" s="216"/>
      <c r="AJ25" s="231"/>
      <c r="AL25" s="435"/>
      <c r="AM25" s="435"/>
      <c r="AN25" s="435"/>
      <c r="AO25" s="435"/>
      <c r="AP25" s="435"/>
      <c r="AR25" s="216"/>
      <c r="AS25" s="210"/>
      <c r="AT25" s="216"/>
      <c r="AU25" s="216"/>
      <c r="AV25" s="216"/>
      <c r="AW25" s="216"/>
      <c r="AX25" s="216"/>
    </row>
    <row r="26" spans="1:50" x14ac:dyDescent="0.2">
      <c r="A26" s="205" t="str">
        <f>Operations!B51</f>
        <v>Payroll expense</v>
      </c>
      <c r="B26" s="205">
        <f>Operations!C51</f>
        <v>846.66666666666663</v>
      </c>
      <c r="C26" s="205">
        <f>Operations!D51</f>
        <v>846.66666666666663</v>
      </c>
      <c r="D26" s="205">
        <f>Operations!E51</f>
        <v>846.66666666666663</v>
      </c>
      <c r="E26" s="205">
        <f>Operations!F51</f>
        <v>846.66666666666663</v>
      </c>
      <c r="F26" s="205">
        <f>Operations!G51</f>
        <v>846.66666666666663</v>
      </c>
      <c r="G26" s="205">
        <f>Operations!H51</f>
        <v>846.66666666666663</v>
      </c>
      <c r="H26" s="205">
        <f>Operations!I51</f>
        <v>846.66666666666663</v>
      </c>
      <c r="I26" s="205">
        <f>Operations!J51</f>
        <v>846.66666666666663</v>
      </c>
      <c r="J26" s="205">
        <f>Operations!K51</f>
        <v>846.66666666666663</v>
      </c>
      <c r="K26" s="205">
        <f>Operations!L51</f>
        <v>846.66666666666663</v>
      </c>
      <c r="L26" s="205">
        <f>Operations!M51</f>
        <v>846.66666666666663</v>
      </c>
      <c r="M26" s="205">
        <f>Operations!N51</f>
        <v>846.66666666666663</v>
      </c>
      <c r="N26" s="434">
        <f t="shared" si="18"/>
        <v>10160</v>
      </c>
      <c r="O26" s="429">
        <f>SUM(Operations!P51:R51)</f>
        <v>3566.2</v>
      </c>
      <c r="P26" s="429">
        <f>SUM(Operations!S51:U51)</f>
        <v>3566.2</v>
      </c>
      <c r="Q26" s="429">
        <f>SUM(Operations!V51:X51)</f>
        <v>18418.400000000001</v>
      </c>
      <c r="R26" s="429">
        <f>SUM(Operations!Y51:AA51)</f>
        <v>18418.400000000001</v>
      </c>
      <c r="S26" s="434">
        <f t="shared" si="19"/>
        <v>43969.200000000004</v>
      </c>
      <c r="T26" s="429">
        <f>SUM(Operations!AC51:AE51)</f>
        <v>22559.73</v>
      </c>
      <c r="U26" s="429">
        <f>SUM(Operations!AF51:AH51)</f>
        <v>22559.73</v>
      </c>
      <c r="V26" s="429">
        <f>SUM(Operations!AI51:AK51)</f>
        <v>22559.73</v>
      </c>
      <c r="W26" s="429">
        <f>SUM(Operations!AL51:AN51)</f>
        <v>22559.73</v>
      </c>
      <c r="X26" s="434">
        <f t="shared" si="20"/>
        <v>90238.92</v>
      </c>
      <c r="Y26" s="429">
        <f>SUM(Operations!AP51:AR51)</f>
        <v>25524.016500000005</v>
      </c>
      <c r="Z26" s="429">
        <f>SUM(Operations!AS51:AU51)</f>
        <v>25524.016500000005</v>
      </c>
      <c r="AA26" s="429">
        <f>SUM(Operations!AV51:AX51)</f>
        <v>25524.016500000005</v>
      </c>
      <c r="AB26" s="429">
        <f>SUM(Operations!AY51:BA51)</f>
        <v>25524.016500000005</v>
      </c>
      <c r="AC26" s="434">
        <f t="shared" si="21"/>
        <v>102096.06600000002</v>
      </c>
      <c r="AD26" s="429">
        <f>SUM(Operations!BC51:BE51)</f>
        <v>26354.342325000005</v>
      </c>
      <c r="AE26" s="429">
        <f>SUM(Operations!BF51:BH51)</f>
        <v>26354.342325000005</v>
      </c>
      <c r="AF26" s="429">
        <f>SUM(Operations!BI51:BK51)</f>
        <v>26354.342325000005</v>
      </c>
      <c r="AG26" s="429">
        <f>SUM(Operations!BL51:BN51)</f>
        <v>26354.342325000005</v>
      </c>
      <c r="AH26" s="434">
        <f t="shared" si="22"/>
        <v>105417.36930000002</v>
      </c>
      <c r="AI26" s="216"/>
      <c r="AR26" s="216"/>
      <c r="AS26" s="210"/>
      <c r="AT26" s="216"/>
      <c r="AU26" s="216"/>
      <c r="AV26" s="216"/>
      <c r="AW26" s="216"/>
      <c r="AX26" s="216"/>
    </row>
    <row r="27" spans="1:50" x14ac:dyDescent="0.2">
      <c r="A27" s="205" t="str">
        <f>Operations!B52</f>
        <v>Benefits</v>
      </c>
      <c r="B27" s="205">
        <f>Operations!C52</f>
        <v>634.99999999999989</v>
      </c>
      <c r="C27" s="205">
        <f>Operations!D52</f>
        <v>634.99999999999989</v>
      </c>
      <c r="D27" s="205">
        <f>Operations!E52</f>
        <v>634.99999999999989</v>
      </c>
      <c r="E27" s="205">
        <f>Operations!F52</f>
        <v>634.99999999999989</v>
      </c>
      <c r="F27" s="205">
        <f>Operations!G52</f>
        <v>634.99999999999989</v>
      </c>
      <c r="G27" s="205">
        <f>Operations!H52</f>
        <v>634.99999999999989</v>
      </c>
      <c r="H27" s="205">
        <f>Operations!I52</f>
        <v>634.99999999999989</v>
      </c>
      <c r="I27" s="205">
        <f>Operations!J52</f>
        <v>634.99999999999989</v>
      </c>
      <c r="J27" s="205">
        <f>Operations!K52</f>
        <v>634.99999999999989</v>
      </c>
      <c r="K27" s="205">
        <f>Operations!L52</f>
        <v>634.99999999999989</v>
      </c>
      <c r="L27" s="205">
        <f>Operations!M52</f>
        <v>634.99999999999989</v>
      </c>
      <c r="M27" s="205">
        <f>Operations!N52</f>
        <v>634.99999999999989</v>
      </c>
      <c r="N27" s="434">
        <f t="shared" si="18"/>
        <v>7619.9999999999991</v>
      </c>
      <c r="O27" s="429">
        <f>SUM(Operations!P52:R52)</f>
        <v>2674.6499999999996</v>
      </c>
      <c r="P27" s="429">
        <f>SUM(Operations!S52:U52)</f>
        <v>2674.6499999999996</v>
      </c>
      <c r="Q27" s="429">
        <f>SUM(Operations!V52:X52)</f>
        <v>13813.800000000001</v>
      </c>
      <c r="R27" s="429">
        <f>SUM(Operations!Y52:AA52)</f>
        <v>13813.800000000001</v>
      </c>
      <c r="S27" s="434">
        <f t="shared" si="19"/>
        <v>32976.9</v>
      </c>
      <c r="T27" s="429">
        <f>SUM(Operations!AC52:AE52)</f>
        <v>16919.797500000001</v>
      </c>
      <c r="U27" s="429">
        <f>SUM(Operations!AF52:AH52)</f>
        <v>16919.797500000001</v>
      </c>
      <c r="V27" s="429">
        <f>SUM(Operations!AI52:AK52)</f>
        <v>16919.797500000001</v>
      </c>
      <c r="W27" s="429">
        <f>SUM(Operations!AL52:AN52)</f>
        <v>16919.797500000001</v>
      </c>
      <c r="X27" s="434">
        <f t="shared" si="20"/>
        <v>67679.19</v>
      </c>
      <c r="Y27" s="429">
        <f>SUM(Operations!AP52:AR52)</f>
        <v>19143.012375000002</v>
      </c>
      <c r="Z27" s="429">
        <f>SUM(Operations!AS52:AU52)</f>
        <v>19143.012375000002</v>
      </c>
      <c r="AA27" s="429">
        <f>SUM(Operations!AV52:AX52)</f>
        <v>19143.012375000002</v>
      </c>
      <c r="AB27" s="429">
        <f>SUM(Operations!AY52:BA52)</f>
        <v>19143.012375000002</v>
      </c>
      <c r="AC27" s="434">
        <f t="shared" si="21"/>
        <v>76572.049500000008</v>
      </c>
      <c r="AD27" s="429">
        <f>SUM(Operations!BC52:BE52)</f>
        <v>19765.756743749997</v>
      </c>
      <c r="AE27" s="429">
        <f>SUM(Operations!BF52:BH52)</f>
        <v>19765.756743749997</v>
      </c>
      <c r="AF27" s="429">
        <f>SUM(Operations!BI52:BK52)</f>
        <v>19765.756743749997</v>
      </c>
      <c r="AG27" s="429">
        <f>SUM(Operations!BL52:BN52)</f>
        <v>19765.756743749997</v>
      </c>
      <c r="AH27" s="434">
        <f t="shared" si="22"/>
        <v>79063.026974999986</v>
      </c>
      <c r="AI27" s="216"/>
      <c r="AL27" s="216"/>
      <c r="AM27" s="216"/>
      <c r="AN27" s="216"/>
      <c r="AO27" s="216"/>
      <c r="AP27" s="216"/>
      <c r="AR27" s="216"/>
      <c r="AS27" s="210"/>
      <c r="AT27" s="216"/>
      <c r="AU27" s="216"/>
      <c r="AV27" s="216"/>
      <c r="AW27" s="216"/>
      <c r="AX27" s="216"/>
    </row>
    <row r="28" spans="1:50" x14ac:dyDescent="0.2">
      <c r="A28" s="205" t="str">
        <f>Operations!B53</f>
        <v>Liability insurance</v>
      </c>
      <c r="B28" s="205">
        <f>Operations!C53</f>
        <v>123.13147499999999</v>
      </c>
      <c r="C28" s="205">
        <f>Operations!D53</f>
        <v>137.43725200000006</v>
      </c>
      <c r="D28" s="205">
        <f>Operations!E53</f>
        <v>153.42592224000003</v>
      </c>
      <c r="E28" s="205">
        <f>Operations!F53</f>
        <v>171.29790090880007</v>
      </c>
      <c r="F28" s="205">
        <f>Operations!G53</f>
        <v>191.2777585378561</v>
      </c>
      <c r="G28" s="205">
        <f>Operations!H53</f>
        <v>213.61716641519882</v>
      </c>
      <c r="H28" s="205">
        <f>Operations!I53</f>
        <v>238.59820519721475</v>
      </c>
      <c r="I28" s="205">
        <f>Operations!J53</f>
        <v>266.53708198677936</v>
      </c>
      <c r="J28" s="205">
        <f>Operations!K53</f>
        <v>297.78830684631765</v>
      </c>
      <c r="K28" s="205">
        <f>Operations!L53</f>
        <v>332.74938613915805</v>
      </c>
      <c r="L28" s="205">
        <f>Operations!M53</f>
        <v>371.86609733503866</v>
      </c>
      <c r="M28" s="205">
        <f>Operations!N53</f>
        <v>415.63841808082248</v>
      </c>
      <c r="N28" s="434">
        <f t="shared" ref="N28:N35" si="23">SUM(B28:M28)</f>
        <v>2913.3649706871865</v>
      </c>
      <c r="O28" s="429">
        <f>SUM(Operations!P53:R53)</f>
        <v>1757.0789915602381</v>
      </c>
      <c r="P28" s="429">
        <f>SUM(Operations!S53:U53)</f>
        <v>2319.4521990592093</v>
      </c>
      <c r="Q28" s="429">
        <f>SUM(Operations!V53:X53)</f>
        <v>3003.4118845485673</v>
      </c>
      <c r="R28" s="429">
        <f>SUM(Operations!Y53:AA53)</f>
        <v>3870.351914970608</v>
      </c>
      <c r="S28" s="434">
        <f t="shared" ref="S28:S35" si="24">SUM(O28:R28)</f>
        <v>10950.294990138624</v>
      </c>
      <c r="T28" s="429">
        <f>SUM(Operations!AC53:AE53)</f>
        <v>5288.0809441208739</v>
      </c>
      <c r="U28" s="429">
        <f>SUM(Operations!AF53:AH53)</f>
        <v>6305.6704317403564</v>
      </c>
      <c r="V28" s="429">
        <f>SUM(Operations!AI53:AK53)</f>
        <v>7453.2441275344918</v>
      </c>
      <c r="W28" s="429">
        <f>SUM(Operations!AL53:AN53)</f>
        <v>8894.5296654922968</v>
      </c>
      <c r="X28" s="434">
        <f t="shared" ref="X28:X35" si="25">SUM(T28:W28)</f>
        <v>27941.52516888802</v>
      </c>
      <c r="Y28" s="429">
        <f>SUM(Operations!AP53:AR53)</f>
        <v>11582.958416159177</v>
      </c>
      <c r="Z28" s="429">
        <f>SUM(Operations!AS53:AU53)</f>
        <v>13416.522403352752</v>
      </c>
      <c r="AA28" s="429">
        <f>SUM(Operations!AV53:AX53)</f>
        <v>15418.30770300416</v>
      </c>
      <c r="AB28" s="429">
        <f>SUM(Operations!AY53:BA53)</f>
        <v>17894.730643339193</v>
      </c>
      <c r="AC28" s="434">
        <f t="shared" ref="AC28:AC35" si="26">SUM(Y28:AB28)</f>
        <v>58312.519165855279</v>
      </c>
      <c r="AD28" s="429">
        <f>SUM(Operations!BC53:BE53)</f>
        <v>22539.374644235897</v>
      </c>
      <c r="AE28" s="429">
        <f>SUM(Operations!BF53:BH53)</f>
        <v>25526.627100682708</v>
      </c>
      <c r="AF28" s="429">
        <f>SUM(Operations!BI53:BK53)</f>
        <v>28826.428923505235</v>
      </c>
      <c r="AG28" s="429">
        <f>SUM(Operations!BL53:BN53)</f>
        <v>32904.026695556218</v>
      </c>
      <c r="AH28" s="434">
        <f t="shared" ref="AH28:AH35" si="27">SUM(AD28:AG28)</f>
        <v>109796.45736398007</v>
      </c>
      <c r="AI28" s="216"/>
      <c r="AL28" s="216"/>
      <c r="AM28" s="216"/>
      <c r="AN28" s="216"/>
      <c r="AO28" s="216"/>
      <c r="AP28" s="216"/>
      <c r="AR28" s="216"/>
      <c r="AS28" s="210"/>
      <c r="AT28" s="216"/>
      <c r="AU28" s="216"/>
      <c r="AV28" s="216"/>
      <c r="AW28" s="216"/>
      <c r="AX28" s="216"/>
    </row>
    <row r="29" spans="1:50" x14ac:dyDescent="0.2">
      <c r="A29" s="205" t="str">
        <f>Operations!B54</f>
        <v>Rent</v>
      </c>
      <c r="B29" s="205">
        <f>Operations!C54</f>
        <v>250</v>
      </c>
      <c r="C29" s="205">
        <f>Operations!D54</f>
        <v>250</v>
      </c>
      <c r="D29" s="205">
        <f>Operations!E54</f>
        <v>250</v>
      </c>
      <c r="E29" s="205">
        <f>Operations!F54</f>
        <v>250</v>
      </c>
      <c r="F29" s="205">
        <f>Operations!G54</f>
        <v>250</v>
      </c>
      <c r="G29" s="205">
        <f>Operations!H54</f>
        <v>250</v>
      </c>
      <c r="H29" s="205">
        <f>Operations!I54</f>
        <v>250</v>
      </c>
      <c r="I29" s="205">
        <f>Operations!J54</f>
        <v>250</v>
      </c>
      <c r="J29" s="205">
        <f>Operations!K54</f>
        <v>250</v>
      </c>
      <c r="K29" s="205">
        <f>Operations!L54</f>
        <v>250</v>
      </c>
      <c r="L29" s="205">
        <f>Operations!M54</f>
        <v>250</v>
      </c>
      <c r="M29" s="205">
        <f>Operations!N54</f>
        <v>250</v>
      </c>
      <c r="N29" s="434">
        <f t="shared" si="23"/>
        <v>3000</v>
      </c>
      <c r="O29" s="429">
        <f>SUM(Operations!P54:R54)</f>
        <v>825</v>
      </c>
      <c r="P29" s="429">
        <f>SUM(Operations!S54:U54)</f>
        <v>825</v>
      </c>
      <c r="Q29" s="429">
        <f>SUM(Operations!V54:X54)</f>
        <v>19500</v>
      </c>
      <c r="R29" s="429">
        <f>SUM(Operations!Y54:AA54)</f>
        <v>19500</v>
      </c>
      <c r="S29" s="434">
        <f t="shared" si="24"/>
        <v>40650</v>
      </c>
      <c r="T29" s="429">
        <f>SUM(Operations!AC54:AE54)</f>
        <v>20085</v>
      </c>
      <c r="U29" s="429">
        <f>SUM(Operations!AF54:AH54)</f>
        <v>20085</v>
      </c>
      <c r="V29" s="429">
        <f>SUM(Operations!AI54:AK54)</f>
        <v>20085</v>
      </c>
      <c r="W29" s="429">
        <f>SUM(Operations!AL54:AN54)</f>
        <v>20085</v>
      </c>
      <c r="X29" s="434">
        <f t="shared" si="25"/>
        <v>80340</v>
      </c>
      <c r="Y29" s="429">
        <f>SUM(Operations!AP54:AR54)</f>
        <v>20687.550000000003</v>
      </c>
      <c r="Z29" s="429">
        <f>SUM(Operations!AS54:AU54)</f>
        <v>20687.550000000003</v>
      </c>
      <c r="AA29" s="429">
        <f>SUM(Operations!AV54:AX54)</f>
        <v>20687.550000000003</v>
      </c>
      <c r="AB29" s="429">
        <f>SUM(Operations!AY54:BA54)</f>
        <v>20687.550000000003</v>
      </c>
      <c r="AC29" s="434">
        <f t="shared" si="26"/>
        <v>82750.200000000012</v>
      </c>
      <c r="AD29" s="429">
        <f>SUM(Operations!BC54:BE54)</f>
        <v>21308.176500000001</v>
      </c>
      <c r="AE29" s="429">
        <f>SUM(Operations!BF54:BH54)</f>
        <v>21308.176500000001</v>
      </c>
      <c r="AF29" s="429">
        <f>SUM(Operations!BI54:BK54)</f>
        <v>21308.176500000001</v>
      </c>
      <c r="AG29" s="429">
        <f>SUM(Operations!BL54:BN54)</f>
        <v>21308.176500000001</v>
      </c>
      <c r="AH29" s="434">
        <f t="shared" si="27"/>
        <v>85232.706000000006</v>
      </c>
      <c r="AI29" s="216"/>
      <c r="AL29" s="216"/>
      <c r="AM29" s="216"/>
      <c r="AN29" s="216"/>
      <c r="AO29" s="216"/>
      <c r="AP29" s="216"/>
      <c r="AR29" s="216"/>
      <c r="AS29" s="210"/>
      <c r="AT29" s="216"/>
      <c r="AU29" s="216"/>
      <c r="AV29" s="216"/>
      <c r="AW29" s="216"/>
      <c r="AX29" s="216"/>
    </row>
    <row r="30" spans="1:50" x14ac:dyDescent="0.2">
      <c r="A30" s="205" t="str">
        <f>Operations!B55</f>
        <v>Legal &amp; consulting</v>
      </c>
      <c r="B30" s="205">
        <f>Operations!C55</f>
        <v>1250</v>
      </c>
      <c r="C30" s="205">
        <f>Operations!D55</f>
        <v>1250</v>
      </c>
      <c r="D30" s="205">
        <f>Operations!E55</f>
        <v>1250</v>
      </c>
      <c r="E30" s="205">
        <f>Operations!F55</f>
        <v>1250</v>
      </c>
      <c r="F30" s="205">
        <f>Operations!G55</f>
        <v>1250</v>
      </c>
      <c r="G30" s="205">
        <f>Operations!H55</f>
        <v>1250</v>
      </c>
      <c r="H30" s="205">
        <f>Operations!I55</f>
        <v>1250</v>
      </c>
      <c r="I30" s="205">
        <f>Operations!J55</f>
        <v>1250</v>
      </c>
      <c r="J30" s="205">
        <f>Operations!K55</f>
        <v>1250</v>
      </c>
      <c r="K30" s="205">
        <f>Operations!L55</f>
        <v>1250</v>
      </c>
      <c r="L30" s="205">
        <f>Operations!M55</f>
        <v>1250</v>
      </c>
      <c r="M30" s="205">
        <f>Operations!N55</f>
        <v>1250</v>
      </c>
      <c r="N30" s="434">
        <f t="shared" si="23"/>
        <v>15000</v>
      </c>
      <c r="O30" s="429">
        <f>SUM(Operations!P55:R55)</f>
        <v>4125</v>
      </c>
      <c r="P30" s="429">
        <f>SUM(Operations!S55:U55)</f>
        <v>4125</v>
      </c>
      <c r="Q30" s="429">
        <f>SUM(Operations!V55:X55)</f>
        <v>12375</v>
      </c>
      <c r="R30" s="429">
        <f>SUM(Operations!Y55:AA55)</f>
        <v>12375</v>
      </c>
      <c r="S30" s="434">
        <f t="shared" si="24"/>
        <v>33000</v>
      </c>
      <c r="T30" s="429">
        <f>SUM(Operations!AC55:AE55)</f>
        <v>16087.5</v>
      </c>
      <c r="U30" s="429">
        <f>SUM(Operations!AF55:AH55)</f>
        <v>16087.5</v>
      </c>
      <c r="V30" s="429">
        <f>SUM(Operations!AI55:AK55)</f>
        <v>16087.5</v>
      </c>
      <c r="W30" s="429">
        <f>SUM(Operations!AL55:AN55)</f>
        <v>16087.5</v>
      </c>
      <c r="X30" s="434">
        <f t="shared" si="25"/>
        <v>64350</v>
      </c>
      <c r="Y30" s="429">
        <f>SUM(Operations!AP55:AR55)</f>
        <v>19305</v>
      </c>
      <c r="Z30" s="429">
        <f>SUM(Operations!AS55:AU55)</f>
        <v>19305</v>
      </c>
      <c r="AA30" s="429">
        <f>SUM(Operations!AV55:AX55)</f>
        <v>19305</v>
      </c>
      <c r="AB30" s="429">
        <f>SUM(Operations!AY55:BA55)</f>
        <v>19305</v>
      </c>
      <c r="AC30" s="434">
        <f t="shared" si="26"/>
        <v>77220</v>
      </c>
      <c r="AD30" s="429">
        <f>SUM(Operations!BC55:BE55)</f>
        <v>21235.500000000004</v>
      </c>
      <c r="AE30" s="429">
        <f>SUM(Operations!BF55:BH55)</f>
        <v>21235.500000000004</v>
      </c>
      <c r="AF30" s="429">
        <f>SUM(Operations!BI55:BK55)</f>
        <v>21235.500000000004</v>
      </c>
      <c r="AG30" s="429">
        <f>SUM(Operations!BL55:BN55)</f>
        <v>21235.500000000004</v>
      </c>
      <c r="AH30" s="434">
        <f t="shared" si="27"/>
        <v>84942.000000000015</v>
      </c>
      <c r="AI30" s="216"/>
      <c r="AL30" s="216"/>
      <c r="AM30" s="216"/>
      <c r="AN30" s="216"/>
      <c r="AO30" s="216"/>
      <c r="AP30" s="216"/>
      <c r="AR30" s="216"/>
      <c r="AS30" s="210"/>
      <c r="AT30" s="216"/>
      <c r="AU30" s="216"/>
      <c r="AV30" s="216"/>
      <c r="AW30" s="216"/>
      <c r="AX30" s="216"/>
    </row>
    <row r="31" spans="1:50" x14ac:dyDescent="0.2">
      <c r="A31" s="205" t="str">
        <f>Operations!B56</f>
        <v>Supplies</v>
      </c>
      <c r="B31" s="205">
        <f>Operations!C56</f>
        <v>250</v>
      </c>
      <c r="C31" s="205">
        <f>Operations!D56</f>
        <v>500</v>
      </c>
      <c r="D31" s="205">
        <f>Operations!E56</f>
        <v>500</v>
      </c>
      <c r="E31" s="205">
        <f>Operations!F56</f>
        <v>500</v>
      </c>
      <c r="F31" s="205">
        <f>Operations!G56</f>
        <v>500</v>
      </c>
      <c r="G31" s="205">
        <f>Operations!H56</f>
        <v>500</v>
      </c>
      <c r="H31" s="205">
        <f>Operations!I56</f>
        <v>500</v>
      </c>
      <c r="I31" s="205">
        <f>Operations!J56</f>
        <v>500</v>
      </c>
      <c r="J31" s="205">
        <f>Operations!K56</f>
        <v>500</v>
      </c>
      <c r="K31" s="205">
        <f>Operations!L56</f>
        <v>500</v>
      </c>
      <c r="L31" s="205">
        <f>Operations!M56</f>
        <v>500</v>
      </c>
      <c r="M31" s="205">
        <f>Operations!N56</f>
        <v>500</v>
      </c>
      <c r="N31" s="434">
        <f t="shared" si="23"/>
        <v>5750</v>
      </c>
      <c r="O31" s="429">
        <f>SUM(Operations!P56:R56)</f>
        <v>1650</v>
      </c>
      <c r="P31" s="429">
        <f>SUM(Operations!S56:U56)</f>
        <v>1650</v>
      </c>
      <c r="Q31" s="429">
        <f>SUM(Operations!V56:X56)</f>
        <v>4950</v>
      </c>
      <c r="R31" s="429">
        <f>SUM(Operations!Y56:AA56)</f>
        <v>4950</v>
      </c>
      <c r="S31" s="434">
        <f t="shared" si="24"/>
        <v>13200</v>
      </c>
      <c r="T31" s="429">
        <f>SUM(Operations!AC56:AE56)</f>
        <v>6435</v>
      </c>
      <c r="U31" s="429">
        <f>SUM(Operations!AF56:AH56)</f>
        <v>6435</v>
      </c>
      <c r="V31" s="429">
        <f>SUM(Operations!AI56:AK56)</f>
        <v>6435</v>
      </c>
      <c r="W31" s="429">
        <f>SUM(Operations!AL56:AN56)</f>
        <v>6435</v>
      </c>
      <c r="X31" s="434">
        <f t="shared" si="25"/>
        <v>25740</v>
      </c>
      <c r="Y31" s="429">
        <f>SUM(Operations!AP56:AR56)</f>
        <v>7722</v>
      </c>
      <c r="Z31" s="429">
        <f>SUM(Operations!AS56:AU56)</f>
        <v>7722</v>
      </c>
      <c r="AA31" s="429">
        <f>SUM(Operations!AV56:AX56)</f>
        <v>7722</v>
      </c>
      <c r="AB31" s="429">
        <f>SUM(Operations!AY56:BA56)</f>
        <v>7722</v>
      </c>
      <c r="AC31" s="434">
        <f t="shared" si="26"/>
        <v>30888</v>
      </c>
      <c r="AD31" s="429">
        <f>SUM(Operations!BC56:BE56)</f>
        <v>8494.2000000000007</v>
      </c>
      <c r="AE31" s="429">
        <f>SUM(Operations!BF56:BH56)</f>
        <v>8494.2000000000007</v>
      </c>
      <c r="AF31" s="429">
        <f>SUM(Operations!BI56:BK56)</f>
        <v>8494.2000000000007</v>
      </c>
      <c r="AG31" s="429">
        <f>SUM(Operations!BL56:BN56)</f>
        <v>8494.2000000000007</v>
      </c>
      <c r="AH31" s="434">
        <f t="shared" si="27"/>
        <v>33976.800000000003</v>
      </c>
      <c r="AI31" s="216"/>
      <c r="AL31" s="216"/>
      <c r="AM31" s="216"/>
      <c r="AN31" s="216"/>
      <c r="AO31" s="216"/>
      <c r="AP31" s="216"/>
      <c r="AR31" s="216"/>
      <c r="AS31" s="210"/>
      <c r="AT31" s="216"/>
      <c r="AU31" s="216"/>
      <c r="AV31" s="216"/>
      <c r="AW31" s="216"/>
      <c r="AX31" s="216"/>
    </row>
    <row r="32" spans="1:50" x14ac:dyDescent="0.2">
      <c r="A32" s="205" t="str">
        <f>Operations!B57</f>
        <v>Telephone &amp; communications</v>
      </c>
      <c r="B32" s="205">
        <f>Operations!C57</f>
        <v>750</v>
      </c>
      <c r="C32" s="205">
        <f>Operations!D57</f>
        <v>750</v>
      </c>
      <c r="D32" s="205">
        <f>Operations!E57</f>
        <v>750</v>
      </c>
      <c r="E32" s="205">
        <f>Operations!F57</f>
        <v>750</v>
      </c>
      <c r="F32" s="205">
        <f>Operations!G57</f>
        <v>750</v>
      </c>
      <c r="G32" s="205">
        <f>Operations!H57</f>
        <v>750</v>
      </c>
      <c r="H32" s="205">
        <f>Operations!I57</f>
        <v>750</v>
      </c>
      <c r="I32" s="205">
        <f>Operations!J57</f>
        <v>750</v>
      </c>
      <c r="J32" s="205">
        <f>Operations!K57</f>
        <v>750</v>
      </c>
      <c r="K32" s="205">
        <f>Operations!L57</f>
        <v>750</v>
      </c>
      <c r="L32" s="205">
        <f>Operations!M57</f>
        <v>750</v>
      </c>
      <c r="M32" s="205">
        <f>Operations!N57</f>
        <v>750</v>
      </c>
      <c r="N32" s="434">
        <f t="shared" si="23"/>
        <v>9000</v>
      </c>
      <c r="O32" s="429">
        <f>SUM(Operations!P57:R57)</f>
        <v>2475.0000000000005</v>
      </c>
      <c r="P32" s="429">
        <f>SUM(Operations!S57:U57)</f>
        <v>2475.0000000000005</v>
      </c>
      <c r="Q32" s="429">
        <f>SUM(Operations!V57:X57)</f>
        <v>7425.0000000000018</v>
      </c>
      <c r="R32" s="429">
        <f>SUM(Operations!Y57:AA57)</f>
        <v>7425.0000000000018</v>
      </c>
      <c r="S32" s="434">
        <f t="shared" si="24"/>
        <v>19800.000000000007</v>
      </c>
      <c r="T32" s="429">
        <f>SUM(Operations!AC57:AE57)</f>
        <v>9652.5000000000036</v>
      </c>
      <c r="U32" s="429">
        <f>SUM(Operations!AF57:AH57)</f>
        <v>9652.5000000000036</v>
      </c>
      <c r="V32" s="429">
        <f>SUM(Operations!AI57:AK57)</f>
        <v>9652.5000000000036</v>
      </c>
      <c r="W32" s="429">
        <f>SUM(Operations!AL57:AN57)</f>
        <v>9652.5000000000036</v>
      </c>
      <c r="X32" s="434">
        <f t="shared" si="25"/>
        <v>38610.000000000015</v>
      </c>
      <c r="Y32" s="429">
        <f>SUM(Operations!AP57:AR57)</f>
        <v>11583.000000000004</v>
      </c>
      <c r="Z32" s="429">
        <f>SUM(Operations!AS57:AU57)</f>
        <v>11583.000000000004</v>
      </c>
      <c r="AA32" s="429">
        <f>SUM(Operations!AV57:AX57)</f>
        <v>11583.000000000004</v>
      </c>
      <c r="AB32" s="429">
        <f>SUM(Operations!AY57:BA57)</f>
        <v>11583.000000000004</v>
      </c>
      <c r="AC32" s="434">
        <f t="shared" si="26"/>
        <v>46332.000000000015</v>
      </c>
      <c r="AD32" s="429">
        <f>SUM(Operations!BC57:BE57)</f>
        <v>12741.300000000003</v>
      </c>
      <c r="AE32" s="429">
        <f>SUM(Operations!BF57:BH57)</f>
        <v>12741.300000000003</v>
      </c>
      <c r="AF32" s="429">
        <f>SUM(Operations!BI57:BK57)</f>
        <v>12741.300000000003</v>
      </c>
      <c r="AG32" s="429">
        <f>SUM(Operations!BL57:BN57)</f>
        <v>12741.300000000003</v>
      </c>
      <c r="AH32" s="434">
        <f t="shared" si="27"/>
        <v>50965.200000000012</v>
      </c>
      <c r="AI32" s="216"/>
      <c r="AL32" s="216"/>
      <c r="AM32" s="216"/>
      <c r="AN32" s="216"/>
      <c r="AO32" s="216"/>
      <c r="AP32" s="216"/>
      <c r="AR32" s="216"/>
      <c r="AS32" s="210"/>
      <c r="AT32" s="216"/>
      <c r="AU32" s="216"/>
      <c r="AV32" s="216"/>
      <c r="AW32" s="216"/>
      <c r="AX32" s="216"/>
    </row>
    <row r="33" spans="1:50" x14ac:dyDescent="0.2">
      <c r="A33" s="205" t="str">
        <f>Operations!B58</f>
        <v>Utilities/Internet</v>
      </c>
      <c r="B33" s="205">
        <f>Operations!C58</f>
        <v>100</v>
      </c>
      <c r="C33" s="205">
        <f>Operations!D58</f>
        <v>100</v>
      </c>
      <c r="D33" s="205">
        <f>Operations!E58</f>
        <v>100</v>
      </c>
      <c r="E33" s="205">
        <f>Operations!F58</f>
        <v>100</v>
      </c>
      <c r="F33" s="205">
        <f>Operations!G58</f>
        <v>100</v>
      </c>
      <c r="G33" s="205">
        <f>Operations!H58</f>
        <v>100</v>
      </c>
      <c r="H33" s="205">
        <f>Operations!I58</f>
        <v>100</v>
      </c>
      <c r="I33" s="205">
        <f>Operations!J58</f>
        <v>100</v>
      </c>
      <c r="J33" s="205">
        <f>Operations!K58</f>
        <v>100</v>
      </c>
      <c r="K33" s="205">
        <f>Operations!L58</f>
        <v>100</v>
      </c>
      <c r="L33" s="205">
        <f>Operations!M58</f>
        <v>100</v>
      </c>
      <c r="M33" s="205">
        <f>Operations!N58</f>
        <v>100</v>
      </c>
      <c r="N33" s="434">
        <f t="shared" si="23"/>
        <v>1200</v>
      </c>
      <c r="O33" s="429">
        <f>SUM(Operations!P58:R58)</f>
        <v>330.00000000000006</v>
      </c>
      <c r="P33" s="429">
        <f>SUM(Operations!S58:U58)</f>
        <v>330.00000000000006</v>
      </c>
      <c r="Q33" s="429">
        <f>SUM(Operations!V58:X58)</f>
        <v>990.00000000000023</v>
      </c>
      <c r="R33" s="429">
        <f>SUM(Operations!Y58:AA58)</f>
        <v>990.00000000000023</v>
      </c>
      <c r="S33" s="434">
        <f t="shared" si="24"/>
        <v>2640.0000000000009</v>
      </c>
      <c r="T33" s="429">
        <f>SUM(Operations!AC58:AE58)</f>
        <v>1287.0000000000005</v>
      </c>
      <c r="U33" s="429">
        <f>SUM(Operations!AF58:AH58)</f>
        <v>1287.0000000000005</v>
      </c>
      <c r="V33" s="429">
        <f>SUM(Operations!AI58:AK58)</f>
        <v>1287.0000000000005</v>
      </c>
      <c r="W33" s="429">
        <f>SUM(Operations!AL58:AN58)</f>
        <v>1287.0000000000005</v>
      </c>
      <c r="X33" s="434">
        <f t="shared" si="25"/>
        <v>5148.0000000000018</v>
      </c>
      <c r="Y33" s="429">
        <f>SUM(Operations!AP58:AR58)</f>
        <v>1544.4</v>
      </c>
      <c r="Z33" s="429">
        <f>SUM(Operations!AS58:AU58)</f>
        <v>1544.4</v>
      </c>
      <c r="AA33" s="429">
        <f>SUM(Operations!AV58:AX58)</f>
        <v>1544.4</v>
      </c>
      <c r="AB33" s="429">
        <f>SUM(Operations!AY58:BA58)</f>
        <v>1544.4</v>
      </c>
      <c r="AC33" s="434">
        <f t="shared" si="26"/>
        <v>6177.6</v>
      </c>
      <c r="AD33" s="429">
        <f>SUM(Operations!BC58:BE58)</f>
        <v>1698.8400000000001</v>
      </c>
      <c r="AE33" s="429">
        <f>SUM(Operations!BF58:BH58)</f>
        <v>1698.8400000000001</v>
      </c>
      <c r="AF33" s="429">
        <f>SUM(Operations!BI58:BK58)</f>
        <v>1698.8400000000001</v>
      </c>
      <c r="AG33" s="429">
        <f>SUM(Operations!BL58:BN58)</f>
        <v>1698.8400000000001</v>
      </c>
      <c r="AH33" s="434">
        <f t="shared" si="27"/>
        <v>6795.3600000000006</v>
      </c>
      <c r="AI33" s="216"/>
      <c r="AL33" s="216"/>
      <c r="AM33" s="216"/>
      <c r="AN33" s="216"/>
      <c r="AO33" s="216"/>
      <c r="AP33" s="216"/>
      <c r="AR33" s="216"/>
      <c r="AS33" s="210"/>
      <c r="AT33" s="216"/>
      <c r="AU33" s="216"/>
      <c r="AV33" s="216"/>
      <c r="AW33" s="216"/>
      <c r="AX33" s="216"/>
    </row>
    <row r="34" spans="1:50" x14ac:dyDescent="0.2">
      <c r="A34" s="205" t="str">
        <f>Operations!B59</f>
        <v>Travel</v>
      </c>
      <c r="B34" s="205">
        <f>Operations!C59</f>
        <v>1000</v>
      </c>
      <c r="C34" s="205">
        <f>Operations!D59</f>
        <v>1000</v>
      </c>
      <c r="D34" s="205">
        <f>Operations!E59</f>
        <v>1000</v>
      </c>
      <c r="E34" s="205">
        <f>Operations!F59</f>
        <v>1000</v>
      </c>
      <c r="F34" s="205">
        <f>Operations!G59</f>
        <v>1000</v>
      </c>
      <c r="G34" s="205">
        <f>Operations!H59</f>
        <v>1000</v>
      </c>
      <c r="H34" s="205">
        <f>Operations!I59</f>
        <v>1000</v>
      </c>
      <c r="I34" s="205">
        <f>Operations!J59</f>
        <v>1000</v>
      </c>
      <c r="J34" s="205">
        <f>Operations!K59</f>
        <v>1000</v>
      </c>
      <c r="K34" s="205">
        <f>Operations!L59</f>
        <v>1000</v>
      </c>
      <c r="L34" s="205">
        <f>Operations!M59</f>
        <v>1000</v>
      </c>
      <c r="M34" s="205">
        <f>Operations!N59</f>
        <v>1000</v>
      </c>
      <c r="N34" s="434">
        <f t="shared" si="23"/>
        <v>12000</v>
      </c>
      <c r="O34" s="429">
        <f>SUM(Operations!P59:R59)</f>
        <v>3300</v>
      </c>
      <c r="P34" s="429">
        <f>SUM(Operations!S59:U59)</f>
        <v>3300</v>
      </c>
      <c r="Q34" s="429">
        <f>SUM(Operations!V59:X59)</f>
        <v>9900</v>
      </c>
      <c r="R34" s="429">
        <f>SUM(Operations!Y59:AA59)</f>
        <v>9900</v>
      </c>
      <c r="S34" s="434">
        <f t="shared" si="24"/>
        <v>26400</v>
      </c>
      <c r="T34" s="429">
        <f>SUM(Operations!AC59:AE59)</f>
        <v>12870</v>
      </c>
      <c r="U34" s="429">
        <f>SUM(Operations!AF59:AH59)</f>
        <v>12870</v>
      </c>
      <c r="V34" s="429">
        <f>SUM(Operations!AI59:AK59)</f>
        <v>12870</v>
      </c>
      <c r="W34" s="429">
        <f>SUM(Operations!AL59:AN59)</f>
        <v>12870</v>
      </c>
      <c r="X34" s="434">
        <f t="shared" si="25"/>
        <v>51480</v>
      </c>
      <c r="Y34" s="429">
        <f>SUM(Operations!AP59:AR59)</f>
        <v>15444</v>
      </c>
      <c r="Z34" s="429">
        <f>SUM(Operations!AS59:AU59)</f>
        <v>15444</v>
      </c>
      <c r="AA34" s="429">
        <f>SUM(Operations!AV59:AX59)</f>
        <v>15444</v>
      </c>
      <c r="AB34" s="429">
        <f>SUM(Operations!AY59:BA59)</f>
        <v>15444</v>
      </c>
      <c r="AC34" s="434">
        <f t="shared" si="26"/>
        <v>61776</v>
      </c>
      <c r="AD34" s="429">
        <f>SUM(Operations!BC59:BE59)</f>
        <v>16988.400000000001</v>
      </c>
      <c r="AE34" s="429">
        <f>SUM(Operations!BF59:BH59)</f>
        <v>16988.400000000001</v>
      </c>
      <c r="AF34" s="429">
        <f>SUM(Operations!BI59:BK59)</f>
        <v>16988.400000000001</v>
      </c>
      <c r="AG34" s="429">
        <f>SUM(Operations!BL59:BN59)</f>
        <v>16988.400000000001</v>
      </c>
      <c r="AH34" s="434">
        <f t="shared" si="27"/>
        <v>67953.600000000006</v>
      </c>
      <c r="AI34" s="216"/>
      <c r="AL34" s="216"/>
      <c r="AM34" s="216"/>
      <c r="AN34" s="216"/>
      <c r="AO34" s="216"/>
      <c r="AP34" s="216"/>
      <c r="AR34" s="216"/>
      <c r="AS34" s="210"/>
      <c r="AT34" s="216"/>
      <c r="AU34" s="216"/>
      <c r="AV34" s="216"/>
      <c r="AW34" s="216"/>
      <c r="AX34" s="216"/>
    </row>
    <row r="35" spans="1:50" x14ac:dyDescent="0.2">
      <c r="A35" s="205" t="str">
        <f>Operations!B60</f>
        <v>Meals &amp; entertainment</v>
      </c>
      <c r="B35" s="205">
        <f>Operations!C60</f>
        <v>250</v>
      </c>
      <c r="C35" s="205">
        <f>Operations!D60</f>
        <v>250</v>
      </c>
      <c r="D35" s="205">
        <f>Operations!E60</f>
        <v>250</v>
      </c>
      <c r="E35" s="205">
        <f>Operations!F60</f>
        <v>250</v>
      </c>
      <c r="F35" s="205">
        <f>Operations!G60</f>
        <v>250</v>
      </c>
      <c r="G35" s="205">
        <f>Operations!H60</f>
        <v>250</v>
      </c>
      <c r="H35" s="205">
        <f>Operations!I60</f>
        <v>250</v>
      </c>
      <c r="I35" s="205">
        <f>Operations!J60</f>
        <v>250</v>
      </c>
      <c r="J35" s="205">
        <f>Operations!K60</f>
        <v>250</v>
      </c>
      <c r="K35" s="205">
        <f>Operations!L60</f>
        <v>250</v>
      </c>
      <c r="L35" s="205">
        <f>Operations!M60</f>
        <v>250</v>
      </c>
      <c r="M35" s="205">
        <f>Operations!N60</f>
        <v>250</v>
      </c>
      <c r="N35" s="434">
        <f t="shared" si="23"/>
        <v>3000</v>
      </c>
      <c r="O35" s="429">
        <f>SUM(Operations!P60:R60)</f>
        <v>825</v>
      </c>
      <c r="P35" s="429">
        <f>SUM(Operations!S60:U60)</f>
        <v>825</v>
      </c>
      <c r="Q35" s="429">
        <f>SUM(Operations!V60:X60)</f>
        <v>2475</v>
      </c>
      <c r="R35" s="429">
        <f>SUM(Operations!Y60:AA60)</f>
        <v>2475</v>
      </c>
      <c r="S35" s="434">
        <f t="shared" si="24"/>
        <v>6600</v>
      </c>
      <c r="T35" s="429">
        <f>SUM(Operations!AC60:AE60)</f>
        <v>3217.5</v>
      </c>
      <c r="U35" s="429">
        <f>SUM(Operations!AF60:AH60)</f>
        <v>3217.5</v>
      </c>
      <c r="V35" s="429">
        <f>SUM(Operations!AI60:AK60)</f>
        <v>3217.5</v>
      </c>
      <c r="W35" s="429">
        <f>SUM(Operations!AL60:AN60)</f>
        <v>3217.5</v>
      </c>
      <c r="X35" s="434">
        <f t="shared" si="25"/>
        <v>12870</v>
      </c>
      <c r="Y35" s="429">
        <f>SUM(Operations!AP60:AR60)</f>
        <v>3861</v>
      </c>
      <c r="Z35" s="429">
        <f>SUM(Operations!AS60:AU60)</f>
        <v>3861</v>
      </c>
      <c r="AA35" s="429">
        <f>SUM(Operations!AV60:AX60)</f>
        <v>3861</v>
      </c>
      <c r="AB35" s="429">
        <f>SUM(Operations!AY60:BA60)</f>
        <v>3861</v>
      </c>
      <c r="AC35" s="434">
        <f t="shared" si="26"/>
        <v>15444</v>
      </c>
      <c r="AD35" s="429">
        <f>SUM(Operations!BC60:BE60)</f>
        <v>4247.1000000000004</v>
      </c>
      <c r="AE35" s="429">
        <f>SUM(Operations!BF60:BH60)</f>
        <v>4247.1000000000004</v>
      </c>
      <c r="AF35" s="429">
        <f>SUM(Operations!BI60:BK60)</f>
        <v>4247.1000000000004</v>
      </c>
      <c r="AG35" s="429">
        <f>SUM(Operations!BL60:BN60)</f>
        <v>4247.1000000000004</v>
      </c>
      <c r="AH35" s="434">
        <f t="shared" si="27"/>
        <v>16988.400000000001</v>
      </c>
      <c r="AI35" s="216"/>
      <c r="AL35" s="216"/>
      <c r="AM35" s="216"/>
      <c r="AN35" s="216"/>
      <c r="AO35" s="216"/>
      <c r="AP35" s="216"/>
      <c r="AR35" s="216"/>
      <c r="AS35" s="210"/>
      <c r="AT35" s="216"/>
      <c r="AU35" s="216"/>
      <c r="AV35" s="216"/>
      <c r="AW35" s="216"/>
      <c r="AX35" s="216"/>
    </row>
    <row r="36" spans="1:50" x14ac:dyDescent="0.2">
      <c r="A36" s="205" t="str">
        <f>Operations!B61</f>
        <v>Auto mileage expenses</v>
      </c>
      <c r="B36" s="205">
        <f>Operations!C61</f>
        <v>400</v>
      </c>
      <c r="C36" s="205">
        <f>Operations!D61</f>
        <v>400</v>
      </c>
      <c r="D36" s="205">
        <f>Operations!E61</f>
        <v>400</v>
      </c>
      <c r="E36" s="205">
        <f>Operations!F61</f>
        <v>400</v>
      </c>
      <c r="F36" s="205">
        <f>Operations!G61</f>
        <v>400</v>
      </c>
      <c r="G36" s="205">
        <f>Operations!H61</f>
        <v>400</v>
      </c>
      <c r="H36" s="205">
        <f>Operations!I61</f>
        <v>400</v>
      </c>
      <c r="I36" s="205">
        <f>Operations!J61</f>
        <v>400</v>
      </c>
      <c r="J36" s="205">
        <f>Operations!K61</f>
        <v>400</v>
      </c>
      <c r="K36" s="205">
        <f>Operations!L61</f>
        <v>400</v>
      </c>
      <c r="L36" s="205">
        <f>Operations!M61</f>
        <v>400</v>
      </c>
      <c r="M36" s="205">
        <f>Operations!N61</f>
        <v>400</v>
      </c>
      <c r="N36" s="434">
        <f t="shared" ref="N36" si="28">SUM(B36:M36)</f>
        <v>4800</v>
      </c>
      <c r="O36" s="429">
        <f>SUM(Operations!P61:R61)</f>
        <v>1320.0000000000002</v>
      </c>
      <c r="P36" s="429">
        <f>SUM(Operations!S61:U61)</f>
        <v>1320.0000000000002</v>
      </c>
      <c r="Q36" s="429">
        <f>SUM(Operations!V61:X61)</f>
        <v>3960.0000000000009</v>
      </c>
      <c r="R36" s="429">
        <f>SUM(Operations!Y61:AA61)</f>
        <v>3960.0000000000009</v>
      </c>
      <c r="S36" s="434">
        <f t="shared" ref="S36" si="29">SUM(O36:R36)</f>
        <v>10560.000000000004</v>
      </c>
      <c r="T36" s="429">
        <f>SUM(Operations!AC61:AE61)</f>
        <v>5148.0000000000018</v>
      </c>
      <c r="U36" s="429">
        <f>SUM(Operations!AF61:AH61)</f>
        <v>5148.0000000000018</v>
      </c>
      <c r="V36" s="429">
        <f>SUM(Operations!AI61:AK61)</f>
        <v>5148.0000000000018</v>
      </c>
      <c r="W36" s="429">
        <f>SUM(Operations!AL61:AN61)</f>
        <v>5148.0000000000018</v>
      </c>
      <c r="X36" s="434">
        <f t="shared" ref="X36" si="30">SUM(T36:W36)</f>
        <v>20592.000000000007</v>
      </c>
      <c r="Y36" s="429">
        <f>SUM(Operations!AP61:AR61)</f>
        <v>6177.6</v>
      </c>
      <c r="Z36" s="429">
        <f>SUM(Operations!AS61:AU61)</f>
        <v>6177.6</v>
      </c>
      <c r="AA36" s="429">
        <f>SUM(Operations!AV61:AX61)</f>
        <v>6177.6</v>
      </c>
      <c r="AB36" s="429">
        <f>SUM(Operations!AY61:BA61)</f>
        <v>6177.6</v>
      </c>
      <c r="AC36" s="434">
        <f t="shared" ref="AC36" si="31">SUM(Y36:AB36)</f>
        <v>24710.400000000001</v>
      </c>
      <c r="AD36" s="429">
        <f>SUM(Operations!BC61:BE61)</f>
        <v>6795.3600000000006</v>
      </c>
      <c r="AE36" s="429">
        <f>SUM(Operations!BF61:BH61)</f>
        <v>6795.3600000000006</v>
      </c>
      <c r="AF36" s="429">
        <f>SUM(Operations!BI61:BK61)</f>
        <v>6795.3600000000006</v>
      </c>
      <c r="AG36" s="429">
        <f>SUM(Operations!BL61:BN61)</f>
        <v>6795.3600000000006</v>
      </c>
      <c r="AH36" s="434">
        <f t="shared" ref="AH36" si="32">SUM(AD36:AG36)</f>
        <v>27181.440000000002</v>
      </c>
      <c r="AI36" s="216"/>
      <c r="AL36" s="216"/>
      <c r="AM36" s="216"/>
      <c r="AN36" s="216"/>
      <c r="AO36" s="216"/>
      <c r="AP36" s="216"/>
      <c r="AR36" s="216"/>
      <c r="AS36" s="210"/>
      <c r="AT36" s="216"/>
      <c r="AU36" s="216"/>
      <c r="AV36" s="216"/>
      <c r="AW36" s="216"/>
      <c r="AX36" s="216"/>
    </row>
    <row r="37" spans="1:50" x14ac:dyDescent="0.2">
      <c r="A37" s="193" t="s">
        <v>285</v>
      </c>
      <c r="B37" s="429">
        <f t="shared" ref="B37:M37" si="33">SUM(B25:B34)</f>
        <v>15788.131474999998</v>
      </c>
      <c r="C37" s="429">
        <f t="shared" si="33"/>
        <v>16052.437251999998</v>
      </c>
      <c r="D37" s="429">
        <f t="shared" si="33"/>
        <v>16068.425922239998</v>
      </c>
      <c r="E37" s="429">
        <f t="shared" si="33"/>
        <v>16086.297900908798</v>
      </c>
      <c r="F37" s="429">
        <f t="shared" si="33"/>
        <v>16106.277758537854</v>
      </c>
      <c r="G37" s="429">
        <f t="shared" si="33"/>
        <v>16128.617166415197</v>
      </c>
      <c r="H37" s="429">
        <f t="shared" si="33"/>
        <v>16153.598205197213</v>
      </c>
      <c r="I37" s="429">
        <f t="shared" si="33"/>
        <v>16181.537081986777</v>
      </c>
      <c r="J37" s="429">
        <f t="shared" si="33"/>
        <v>16212.788306846316</v>
      </c>
      <c r="K37" s="429">
        <f t="shared" si="33"/>
        <v>16247.749386139156</v>
      </c>
      <c r="L37" s="429">
        <f t="shared" si="33"/>
        <v>16286.866097335036</v>
      </c>
      <c r="M37" s="429">
        <f t="shared" si="33"/>
        <v>16330.63841808082</v>
      </c>
      <c r="N37" s="434">
        <f t="shared" si="18"/>
        <v>193643.36497068714</v>
      </c>
      <c r="O37" s="429">
        <f>SUM(O25:O34)</f>
        <v>65280.428991560235</v>
      </c>
      <c r="P37" s="429">
        <f>SUM(P25:P34)</f>
        <v>65842.80219905921</v>
      </c>
      <c r="Q37" s="429">
        <f>SUM(Q25:Q34)</f>
        <v>320605.61188454856</v>
      </c>
      <c r="R37" s="429">
        <f>SUM(R25:R34)</f>
        <v>321472.55191497062</v>
      </c>
      <c r="S37" s="434">
        <f t="shared" si="19"/>
        <v>773201.39499013859</v>
      </c>
      <c r="T37" s="429">
        <f>SUM(T25:T34)</f>
        <v>393181.23344412085</v>
      </c>
      <c r="U37" s="429">
        <f>SUM(U25:U34)</f>
        <v>394198.82293174032</v>
      </c>
      <c r="V37" s="429">
        <f>SUM(V25:V34)</f>
        <v>395346.39662753447</v>
      </c>
      <c r="W37" s="429">
        <f>SUM(W25:W34)</f>
        <v>396787.68216549227</v>
      </c>
      <c r="X37" s="434">
        <f>SUM(T37:W37)</f>
        <v>1579514.1351688879</v>
      </c>
      <c r="Y37" s="429">
        <f>SUM(Y25:Y34)</f>
        <v>451586.14354115928</v>
      </c>
      <c r="Z37" s="429">
        <f>SUM(Z25:Z34)</f>
        <v>453419.70752835285</v>
      </c>
      <c r="AA37" s="429">
        <f>SUM(AA25:AA34)</f>
        <v>455421.49282800424</v>
      </c>
      <c r="AB37" s="429">
        <f>SUM(AB25:AB34)</f>
        <v>457897.91576833924</v>
      </c>
      <c r="AC37" s="434">
        <f t="shared" si="21"/>
        <v>1818325.2596658557</v>
      </c>
      <c r="AD37" s="429">
        <f>SUM(AD25:AD34)</f>
        <v>480555.16927548591</v>
      </c>
      <c r="AE37" s="429">
        <f>SUM(AE25:AE34)</f>
        <v>483542.42173193273</v>
      </c>
      <c r="AF37" s="429">
        <f>SUM(AF25:AF34)</f>
        <v>486842.22355475527</v>
      </c>
      <c r="AG37" s="429">
        <f>SUM(AG25:AG34)</f>
        <v>490919.82132680627</v>
      </c>
      <c r="AH37" s="434">
        <f t="shared" si="22"/>
        <v>1941859.6358889802</v>
      </c>
      <c r="AI37" s="216"/>
      <c r="AL37" s="435"/>
      <c r="AM37" s="435"/>
      <c r="AN37" s="435"/>
      <c r="AO37" s="435"/>
      <c r="AP37" s="435"/>
      <c r="AR37" s="216"/>
      <c r="AS37" s="216"/>
      <c r="AT37" s="216"/>
      <c r="AU37" s="216"/>
      <c r="AV37" s="216"/>
      <c r="AW37" s="216"/>
      <c r="AX37" s="216"/>
    </row>
    <row r="38" spans="1:50" x14ac:dyDescent="0.2">
      <c r="A38" s="193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433"/>
      <c r="O38" s="216"/>
      <c r="P38" s="216"/>
      <c r="Q38" s="216"/>
      <c r="R38" s="216"/>
      <c r="S38" s="433"/>
      <c r="T38" s="216"/>
      <c r="U38" s="216"/>
      <c r="V38" s="216"/>
      <c r="W38" s="216"/>
      <c r="X38" s="433"/>
      <c r="Y38" s="216"/>
      <c r="Z38" s="216"/>
      <c r="AA38" s="216"/>
      <c r="AB38" s="216"/>
      <c r="AC38" s="433"/>
      <c r="AD38" s="216"/>
      <c r="AE38" s="216"/>
      <c r="AF38" s="205"/>
      <c r="AH38" s="433"/>
      <c r="AI38" s="216"/>
      <c r="AJ38" s="193"/>
      <c r="AN38" s="436"/>
      <c r="AP38" s="436"/>
      <c r="AR38" s="216"/>
      <c r="AS38" s="216"/>
      <c r="AT38" s="216"/>
      <c r="AU38" s="216"/>
      <c r="AV38" s="216"/>
      <c r="AW38" s="216"/>
      <c r="AX38" s="216"/>
    </row>
    <row r="39" spans="1:50" x14ac:dyDescent="0.2">
      <c r="A39" s="193" t="s">
        <v>124</v>
      </c>
      <c r="B39" s="431">
        <f t="shared" ref="B39:M39" si="34">B20-B22-B37</f>
        <v>-28092.405836764705</v>
      </c>
      <c r="C39" s="431">
        <f t="shared" si="34"/>
        <v>-14619.055125411756</v>
      </c>
      <c r="D39" s="431">
        <f t="shared" si="34"/>
        <v>-12973.668811049407</v>
      </c>
      <c r="E39" s="431">
        <f t="shared" si="34"/>
        <v>-31135.831528845916</v>
      </c>
      <c r="F39" s="431">
        <f t="shared" si="34"/>
        <v>-9082.6662772438995</v>
      </c>
      <c r="G39" s="431">
        <f t="shared" si="34"/>
        <v>-6788.5329865407384</v>
      </c>
      <c r="H39" s="431">
        <f t="shared" si="34"/>
        <v>-4224.6896323970614</v>
      </c>
      <c r="I39" s="431">
        <f t="shared" si="34"/>
        <v>-21358.911176162139</v>
      </c>
      <c r="J39" s="431">
        <f t="shared" si="34"/>
        <v>1844.9389879421142</v>
      </c>
      <c r="K39" s="431">
        <f t="shared" si="34"/>
        <v>5427.3910782394087</v>
      </c>
      <c r="L39" s="431">
        <f t="shared" si="34"/>
        <v>9433.9112303596321</v>
      </c>
      <c r="M39" s="431">
        <f t="shared" si="34"/>
        <v>-6084.488305406001</v>
      </c>
      <c r="N39" s="437">
        <f>SUM(B39:M39)</f>
        <v>-117654.00838328047</v>
      </c>
      <c r="O39" s="431">
        <f>O20-O22-O37</f>
        <v>80511.285535544914</v>
      </c>
      <c r="P39" s="431">
        <f>P20-P22-P37</f>
        <v>115424.2937886544</v>
      </c>
      <c r="Q39" s="431">
        <f>Q20-Q22-Q37</f>
        <v>-226093.51390490012</v>
      </c>
      <c r="R39" s="431">
        <f>R20-R22-R37</f>
        <v>-142670.02783717669</v>
      </c>
      <c r="S39" s="437">
        <f>SUM(O39:R39)</f>
        <v>-172827.96241787751</v>
      </c>
      <c r="T39" s="431">
        <f>T20-T22-T37</f>
        <v>-167482.86440083955</v>
      </c>
      <c r="U39" s="431">
        <f>U20-U22-U37</f>
        <v>-85565.867724866781</v>
      </c>
      <c r="V39" s="431">
        <f>V20-V22-V37</f>
        <v>46402.67522903916</v>
      </c>
      <c r="W39" s="431">
        <f>W20-W22-W37</f>
        <v>170040.16802153847</v>
      </c>
      <c r="X39" s="437">
        <f>SUM(T39:W39)</f>
        <v>-36605.888875128701</v>
      </c>
      <c r="Y39" s="431">
        <f>Y20-Y22-Y37</f>
        <v>312815.30567939364</v>
      </c>
      <c r="Z39" s="431">
        <f>Z20-Z22-Z37</f>
        <v>481355.49945019942</v>
      </c>
      <c r="AA39" s="431">
        <f>AA20-AA22-AA37</f>
        <v>702391.8727176534</v>
      </c>
      <c r="AB39" s="431">
        <f>AB20-AB22-AB37</f>
        <v>937718.81542692124</v>
      </c>
      <c r="AC39" s="437">
        <f>SUM(Y39:AB39)</f>
        <v>2434281.4932741676</v>
      </c>
      <c r="AD39" s="431">
        <f>AD20-AD22-AD37</f>
        <v>1318564.0452673417</v>
      </c>
      <c r="AE39" s="431">
        <f>AE20-AE22-AE37</f>
        <v>1621620.6149711867</v>
      </c>
      <c r="AF39" s="431">
        <f>AF20-AF22-AF37</f>
        <v>1988093.9311622188</v>
      </c>
      <c r="AG39" s="431">
        <f>AG20-AG22-AG37</f>
        <v>2410320.7421891703</v>
      </c>
      <c r="AH39" s="434">
        <f>SUM(AD39:AG39)</f>
        <v>7338599.333589917</v>
      </c>
      <c r="AI39" s="216"/>
      <c r="AJ39" s="216"/>
      <c r="AK39" s="216"/>
      <c r="AL39" s="216"/>
      <c r="AM39" s="216"/>
      <c r="AN39" s="216"/>
      <c r="AR39" s="216"/>
      <c r="AS39" s="216"/>
      <c r="AT39" s="216"/>
      <c r="AU39" s="216"/>
      <c r="AV39" s="216"/>
      <c r="AW39" s="216"/>
      <c r="AX39" s="216"/>
    </row>
    <row r="40" spans="1:50" x14ac:dyDescent="0.2"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438"/>
      <c r="N40" s="439"/>
      <c r="O40" s="299"/>
      <c r="P40" s="299"/>
      <c r="Q40" s="299"/>
      <c r="R40" s="299"/>
      <c r="S40" s="439"/>
      <c r="T40" s="299"/>
      <c r="U40" s="299"/>
      <c r="V40" s="216"/>
      <c r="W40" s="216"/>
      <c r="X40" s="433"/>
      <c r="Y40" s="299"/>
      <c r="Z40" s="299"/>
      <c r="AA40" s="216"/>
      <c r="AB40" s="216"/>
      <c r="AC40" s="433"/>
      <c r="AD40" s="216"/>
      <c r="AE40" s="216"/>
      <c r="AF40" s="216"/>
      <c r="AH40" s="434"/>
      <c r="AI40" s="216"/>
      <c r="AJ40" s="231"/>
      <c r="AL40" s="435"/>
      <c r="AM40" s="435"/>
      <c r="AN40" s="435"/>
      <c r="AO40" s="435"/>
      <c r="AP40" s="435"/>
      <c r="AR40" s="216"/>
      <c r="AS40" s="216"/>
      <c r="AT40" s="216"/>
      <c r="AU40" s="216"/>
      <c r="AV40" s="216"/>
      <c r="AW40" s="216"/>
      <c r="AX40" s="216"/>
    </row>
    <row r="41" spans="1:50" s="193" customFormat="1" x14ac:dyDescent="0.2">
      <c r="A41" s="214" t="s">
        <v>11</v>
      </c>
      <c r="B41" s="202">
        <f>'Capital Budget'!E17</f>
        <v>138.88888888888889</v>
      </c>
      <c r="C41" s="202">
        <f>'Capital Budget'!F17</f>
        <v>138.88888888888889</v>
      </c>
      <c r="D41" s="202">
        <f>'Capital Budget'!G17</f>
        <v>138.88888888888889</v>
      </c>
      <c r="E41" s="202">
        <f>'Capital Budget'!H17</f>
        <v>138.88888888888889</v>
      </c>
      <c r="F41" s="202">
        <f>'Capital Budget'!I17</f>
        <v>138.88888888888889</v>
      </c>
      <c r="G41" s="202">
        <f>'Capital Budget'!J17</f>
        <v>138.88888888888889</v>
      </c>
      <c r="H41" s="202">
        <f>'Capital Budget'!K17</f>
        <v>138.88888888888889</v>
      </c>
      <c r="I41" s="202">
        <f>'Capital Budget'!L17</f>
        <v>138.88888888888889</v>
      </c>
      <c r="J41" s="202">
        <f>'Capital Budget'!M17</f>
        <v>138.88888888888889</v>
      </c>
      <c r="K41" s="202">
        <f>'Capital Budget'!N17</f>
        <v>138.88888888888889</v>
      </c>
      <c r="L41" s="202">
        <f>'Capital Budget'!O17</f>
        <v>138.88888888888889</v>
      </c>
      <c r="M41" s="202">
        <f>'Capital Budget'!P17</f>
        <v>138.88888888888889</v>
      </c>
      <c r="N41" s="434">
        <f>SUM(B41:M41)</f>
        <v>1666.6666666666667</v>
      </c>
      <c r="O41" s="202">
        <f>SUM('Capital Budget'!Q17:S17)</f>
        <v>416.66666666666663</v>
      </c>
      <c r="P41" s="202">
        <f>SUM('Capital Budget'!T17:V17)</f>
        <v>416.66666666666663</v>
      </c>
      <c r="Q41" s="202">
        <f>SUM('Capital Budget'!W17:Y17)</f>
        <v>1805.5555555555552</v>
      </c>
      <c r="R41" s="202">
        <f>SUM('Capital Budget'!Z17:AB17)</f>
        <v>2083.333333333333</v>
      </c>
      <c r="S41" s="422">
        <f>SUM(O41:R41)</f>
        <v>4722.2222222222217</v>
      </c>
      <c r="T41" s="202">
        <f>SUM('Capital Budget'!AC17:AE17)</f>
        <v>2083.333333333333</v>
      </c>
      <c r="U41" s="202">
        <f>SUM('Capital Budget'!AF17:AH17)</f>
        <v>2083.333333333333</v>
      </c>
      <c r="V41" s="202">
        <f>SUM('Capital Budget'!AI17:AK17)</f>
        <v>2083.333333333333</v>
      </c>
      <c r="W41" s="202">
        <f>SUM('Capital Budget'!AL17:AN17)</f>
        <v>2083.333333333333</v>
      </c>
      <c r="X41" s="422">
        <f>SUM(T41:W41)</f>
        <v>8333.3333333333321</v>
      </c>
      <c r="Y41" s="202">
        <f>SUM('Capital Budget'!AO17:AQ17)</f>
        <v>2500</v>
      </c>
      <c r="Z41" s="202">
        <f>SUM('Capital Budget'!AR17:AT17)</f>
        <v>2500</v>
      </c>
      <c r="AA41" s="202">
        <f>SUM('Capital Budget'!AU17:AW17)</f>
        <v>2500</v>
      </c>
      <c r="AB41" s="202">
        <f>SUM('Capital Budget'!AX17:AZ17)</f>
        <v>2500</v>
      </c>
      <c r="AC41" s="434">
        <f>SUM(Y41:AB41)</f>
        <v>10000</v>
      </c>
      <c r="AD41" s="202">
        <f>SUM('Capital Budget'!BA17:BC17)</f>
        <v>2500</v>
      </c>
      <c r="AE41" s="202">
        <f>SUM('Capital Budget'!BD17:BF17)</f>
        <v>2500</v>
      </c>
      <c r="AF41" s="202">
        <f>SUM('Capital Budget'!BG17:BI17)</f>
        <v>2500</v>
      </c>
      <c r="AG41" s="202">
        <f>SUM('Capital Budget'!BJ17:BL17)</f>
        <v>2500</v>
      </c>
      <c r="AH41" s="434">
        <f>SUM(AD41:AG41)</f>
        <v>10000</v>
      </c>
      <c r="AI41" s="428"/>
      <c r="AR41" s="429"/>
      <c r="AS41" s="429"/>
      <c r="AT41" s="429"/>
      <c r="AU41" s="429"/>
      <c r="AV41" s="429"/>
      <c r="AW41" s="429"/>
      <c r="AX41" s="429"/>
    </row>
    <row r="42" spans="1:50" s="193" customFormat="1" x14ac:dyDescent="0.2">
      <c r="A42" s="214"/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434"/>
      <c r="O42" s="202"/>
      <c r="P42" s="202"/>
      <c r="Q42" s="202"/>
      <c r="R42" s="202"/>
      <c r="S42" s="422"/>
      <c r="T42" s="202"/>
      <c r="U42" s="202"/>
      <c r="V42" s="202"/>
      <c r="W42" s="202"/>
      <c r="X42" s="422"/>
      <c r="Y42" s="202"/>
      <c r="Z42" s="202"/>
      <c r="AA42" s="202"/>
      <c r="AB42" s="202"/>
      <c r="AC42" s="434"/>
      <c r="AD42" s="202"/>
      <c r="AE42" s="202"/>
      <c r="AF42" s="202"/>
      <c r="AG42" s="202"/>
      <c r="AH42" s="434"/>
      <c r="AI42" s="428"/>
      <c r="AR42" s="429"/>
      <c r="AS42" s="429"/>
      <c r="AT42" s="429"/>
      <c r="AU42" s="429"/>
      <c r="AV42" s="429"/>
      <c r="AW42" s="429"/>
      <c r="AX42" s="429"/>
    </row>
    <row r="43" spans="1:50" s="193" customFormat="1" x14ac:dyDescent="0.2">
      <c r="A43" s="214" t="s">
        <v>72</v>
      </c>
      <c r="B43" s="427">
        <v>1025.8728484941166</v>
      </c>
      <c r="C43" s="427">
        <v>971.24551551203092</v>
      </c>
      <c r="D43" s="427">
        <v>916.65990741912594</v>
      </c>
      <c r="E43" s="427">
        <v>868.00006877621036</v>
      </c>
      <c r="F43" s="427">
        <v>825.62611197384251</v>
      </c>
      <c r="G43" s="427">
        <v>781.60573907639059</v>
      </c>
      <c r="H43" s="427">
        <v>744.72238109329726</v>
      </c>
      <c r="I43" s="427">
        <v>715.47345481679429</v>
      </c>
      <c r="J43" s="427">
        <v>686.07963636929424</v>
      </c>
      <c r="K43" s="427">
        <v>665.49390206330577</v>
      </c>
      <c r="L43" s="427">
        <v>652.2431164176943</v>
      </c>
      <c r="M43" s="427">
        <v>644.54258198970115</v>
      </c>
      <c r="N43" s="440">
        <v>9497.5652640018052</v>
      </c>
      <c r="O43" s="427">
        <v>2134.4639856823919</v>
      </c>
      <c r="P43" s="427">
        <v>8110.755617518731</v>
      </c>
      <c r="Q43" s="427">
        <v>12893.042482904388</v>
      </c>
      <c r="R43" s="427">
        <v>10957.393688372411</v>
      </c>
      <c r="S43" s="441">
        <v>34095.65577447792</v>
      </c>
      <c r="T43" s="427">
        <v>9213.3916411616319</v>
      </c>
      <c r="U43" s="427">
        <v>7825.8476813217139</v>
      </c>
      <c r="V43" s="427">
        <v>6933.8743029806546</v>
      </c>
      <c r="W43" s="427">
        <v>6412.841344230068</v>
      </c>
      <c r="X43" s="422">
        <v>30385.954969694067</v>
      </c>
      <c r="Y43" s="427">
        <v>6534.2072390428084</v>
      </c>
      <c r="Z43" s="427">
        <v>7593.4357057366706</v>
      </c>
      <c r="AA43" s="427">
        <v>9351.8174248511295</v>
      </c>
      <c r="AB43" s="427">
        <v>11968.399445355744</v>
      </c>
      <c r="AC43" s="440">
        <v>35447.859814986354</v>
      </c>
      <c r="AD43" s="427">
        <v>15927.238575748692</v>
      </c>
      <c r="AE43" s="427">
        <v>21226.48417335255</v>
      </c>
      <c r="AF43" s="427">
        <v>28961.271387254354</v>
      </c>
      <c r="AG43" s="427">
        <v>33775.798314239051</v>
      </c>
      <c r="AH43" s="440">
        <v>99890.792450594658</v>
      </c>
      <c r="AI43" s="428"/>
      <c r="AR43" s="429"/>
      <c r="AS43" s="429"/>
      <c r="AT43" s="429"/>
      <c r="AU43" s="429"/>
      <c r="AV43" s="429"/>
      <c r="AW43" s="429"/>
      <c r="AX43" s="429"/>
    </row>
    <row r="44" spans="1:50" x14ac:dyDescent="0.2"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434"/>
      <c r="O44" s="299"/>
      <c r="P44" s="299"/>
      <c r="Q44" s="299"/>
      <c r="R44" s="299"/>
      <c r="S44" s="422"/>
      <c r="T44" s="299"/>
      <c r="U44" s="299"/>
      <c r="V44" s="216"/>
      <c r="W44" s="216"/>
      <c r="X44" s="433"/>
      <c r="Y44" s="299"/>
      <c r="Z44" s="299"/>
      <c r="AA44" s="216"/>
      <c r="AB44" s="216"/>
      <c r="AC44" s="433"/>
      <c r="AD44" s="216"/>
      <c r="AE44" s="216"/>
      <c r="AF44" s="216"/>
      <c r="AH44" s="433"/>
      <c r="AI44" s="216"/>
      <c r="AR44" s="216"/>
      <c r="AS44" s="216"/>
      <c r="AT44" s="216"/>
      <c r="AU44" s="216"/>
      <c r="AV44" s="216"/>
      <c r="AW44" s="216"/>
      <c r="AX44" s="216"/>
    </row>
    <row r="45" spans="1:50" s="444" customFormat="1" ht="14.25" customHeight="1" x14ac:dyDescent="0.2">
      <c r="A45" s="442" t="s">
        <v>12</v>
      </c>
      <c r="B45" s="443">
        <f>B39-B41+B43</f>
        <v>-27205.421877159479</v>
      </c>
      <c r="C45" s="443">
        <f t="shared" ref="C45:AG45" si="35">C39-C41+C43</f>
        <v>-13786.698498788614</v>
      </c>
      <c r="D45" s="443">
        <f t="shared" si="35"/>
        <v>-12195.89779251917</v>
      </c>
      <c r="E45" s="443">
        <f t="shared" si="35"/>
        <v>-30406.720348958595</v>
      </c>
      <c r="F45" s="443">
        <f t="shared" si="35"/>
        <v>-8395.9290541589453</v>
      </c>
      <c r="G45" s="443">
        <f t="shared" si="35"/>
        <v>-6145.8161363532363</v>
      </c>
      <c r="H45" s="443">
        <f t="shared" si="35"/>
        <v>-3618.8561401926527</v>
      </c>
      <c r="I45" s="443">
        <f t="shared" si="35"/>
        <v>-20782.326610234235</v>
      </c>
      <c r="J45" s="443">
        <f t="shared" si="35"/>
        <v>2392.1297354225194</v>
      </c>
      <c r="K45" s="443">
        <f t="shared" si="35"/>
        <v>5953.9960914138255</v>
      </c>
      <c r="L45" s="443">
        <f t="shared" si="35"/>
        <v>9947.2654578884376</v>
      </c>
      <c r="M45" s="443">
        <f t="shared" si="35"/>
        <v>-5578.8346123051888</v>
      </c>
      <c r="N45" s="437">
        <f>SUM(B45:M45)</f>
        <v>-109823.10978594534</v>
      </c>
      <c r="O45" s="443">
        <f t="shared" si="35"/>
        <v>82229.082854560635</v>
      </c>
      <c r="P45" s="443">
        <f t="shared" si="35"/>
        <v>123118.38273950646</v>
      </c>
      <c r="Q45" s="443">
        <f t="shared" si="35"/>
        <v>-215006.02697755129</v>
      </c>
      <c r="R45" s="443">
        <f t="shared" si="35"/>
        <v>-133795.96748213761</v>
      </c>
      <c r="S45" s="437">
        <f>SUM(O45:R45)</f>
        <v>-143454.5288656218</v>
      </c>
      <c r="T45" s="443">
        <f t="shared" si="35"/>
        <v>-160352.80609301126</v>
      </c>
      <c r="U45" s="443">
        <f t="shared" si="35"/>
        <v>-79823.353376878396</v>
      </c>
      <c r="V45" s="443">
        <f t="shared" si="35"/>
        <v>51253.216198686481</v>
      </c>
      <c r="W45" s="443">
        <f t="shared" si="35"/>
        <v>174369.67603243521</v>
      </c>
      <c r="X45" s="437">
        <f>SUM(T45:W45)</f>
        <v>-14553.267238767963</v>
      </c>
      <c r="Y45" s="443">
        <f t="shared" si="35"/>
        <v>316849.51291843643</v>
      </c>
      <c r="Z45" s="443">
        <f t="shared" si="35"/>
        <v>486448.93515593611</v>
      </c>
      <c r="AA45" s="443">
        <f t="shared" si="35"/>
        <v>709243.69014250452</v>
      </c>
      <c r="AB45" s="443">
        <f t="shared" si="35"/>
        <v>947187.21487227699</v>
      </c>
      <c r="AC45" s="437">
        <f>SUM(Y45:AB45)</f>
        <v>2459729.3530891538</v>
      </c>
      <c r="AD45" s="443">
        <f t="shared" si="35"/>
        <v>1331991.2838430903</v>
      </c>
      <c r="AE45" s="443">
        <f t="shared" si="35"/>
        <v>1640347.0991445393</v>
      </c>
      <c r="AF45" s="443">
        <f t="shared" si="35"/>
        <v>2014555.2025494731</v>
      </c>
      <c r="AG45" s="443">
        <f t="shared" si="35"/>
        <v>2441596.5405034092</v>
      </c>
      <c r="AH45" s="437">
        <f>SUM(AD45:AG45)</f>
        <v>7428490.1260405127</v>
      </c>
      <c r="AJ45" s="445"/>
    </row>
    <row r="46" spans="1:50" ht="11.25" customHeight="1" x14ac:dyDescent="0.2"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434"/>
      <c r="O46" s="216"/>
      <c r="P46" s="216"/>
      <c r="Q46" s="216"/>
      <c r="R46" s="216"/>
      <c r="S46" s="434"/>
      <c r="T46" s="216"/>
      <c r="U46" s="216"/>
      <c r="V46" s="216"/>
      <c r="W46" s="216"/>
      <c r="X46" s="434"/>
      <c r="Y46" s="216"/>
      <c r="Z46" s="216"/>
      <c r="AA46" s="216"/>
      <c r="AB46" s="216"/>
      <c r="AC46" s="434"/>
      <c r="AD46" s="216"/>
      <c r="AE46" s="216"/>
      <c r="AF46" s="216"/>
      <c r="AH46" s="434"/>
      <c r="AI46" s="216"/>
      <c r="AR46" s="216"/>
      <c r="AS46" s="216"/>
      <c r="AT46" s="216"/>
      <c r="AU46" s="216"/>
      <c r="AV46" s="216"/>
      <c r="AW46" s="216"/>
      <c r="AX46" s="216"/>
    </row>
    <row r="47" spans="1:50" x14ac:dyDescent="0.2">
      <c r="A47" s="214" t="s">
        <v>188</v>
      </c>
      <c r="B47" s="446">
        <v>0</v>
      </c>
      <c r="C47" s="446">
        <f>B47</f>
        <v>0</v>
      </c>
      <c r="D47" s="446">
        <f t="shared" ref="D47:M47" si="36">C47</f>
        <v>0</v>
      </c>
      <c r="E47" s="446">
        <f t="shared" si="36"/>
        <v>0</v>
      </c>
      <c r="F47" s="446">
        <f t="shared" si="36"/>
        <v>0</v>
      </c>
      <c r="G47" s="446">
        <f t="shared" si="36"/>
        <v>0</v>
      </c>
      <c r="H47" s="446">
        <f t="shared" si="36"/>
        <v>0</v>
      </c>
      <c r="I47" s="446">
        <f t="shared" si="36"/>
        <v>0</v>
      </c>
      <c r="J47" s="446">
        <f t="shared" si="36"/>
        <v>0</v>
      </c>
      <c r="K47" s="446">
        <f t="shared" si="36"/>
        <v>0</v>
      </c>
      <c r="L47" s="446">
        <f t="shared" si="36"/>
        <v>0</v>
      </c>
      <c r="M47" s="446">
        <f t="shared" si="36"/>
        <v>0</v>
      </c>
      <c r="N47" s="447">
        <f>SUM(B47:M47)</f>
        <v>0</v>
      </c>
      <c r="O47" s="446">
        <v>0</v>
      </c>
      <c r="P47" s="446">
        <v>0</v>
      </c>
      <c r="Q47" s="446">
        <v>0</v>
      </c>
      <c r="R47" s="446">
        <v>0</v>
      </c>
      <c r="S47" s="448">
        <f>SUM(O47:R47)</f>
        <v>0</v>
      </c>
      <c r="T47" s="446">
        <v>0</v>
      </c>
      <c r="U47" s="446">
        <v>0</v>
      </c>
      <c r="V47" s="446">
        <v>0</v>
      </c>
      <c r="W47" s="446">
        <v>0</v>
      </c>
      <c r="X47" s="434">
        <f>SUM(T47:W47)</f>
        <v>0</v>
      </c>
      <c r="Y47" s="216">
        <v>0</v>
      </c>
      <c r="Z47" s="216">
        <v>0</v>
      </c>
      <c r="AA47" s="216">
        <v>0</v>
      </c>
      <c r="AB47" s="216">
        <v>0</v>
      </c>
      <c r="AC47" s="434">
        <f>SUM(Y47:AB47)</f>
        <v>0</v>
      </c>
      <c r="AD47" s="216">
        <v>0</v>
      </c>
      <c r="AE47" s="216">
        <v>0</v>
      </c>
      <c r="AF47" s="216">
        <v>0</v>
      </c>
      <c r="AG47" s="216">
        <v>0</v>
      </c>
      <c r="AH47" s="434">
        <f>SUM(AD47:AG47)</f>
        <v>0</v>
      </c>
      <c r="AI47" s="216"/>
      <c r="AL47" s="449"/>
      <c r="AR47" s="216"/>
      <c r="AS47" s="216"/>
      <c r="AT47" s="216"/>
      <c r="AU47" s="216"/>
      <c r="AV47" s="216"/>
      <c r="AW47" s="216"/>
      <c r="AX47" s="216"/>
    </row>
    <row r="48" spans="1:50" x14ac:dyDescent="0.2"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433"/>
      <c r="O48" s="216"/>
      <c r="P48" s="216"/>
      <c r="Q48" s="216"/>
      <c r="R48" s="216"/>
      <c r="S48" s="433"/>
      <c r="T48" s="216"/>
      <c r="U48" s="216"/>
      <c r="V48" s="216"/>
      <c r="W48" s="216"/>
      <c r="X48" s="434"/>
      <c r="Y48" s="216"/>
      <c r="Z48" s="216"/>
      <c r="AA48" s="216"/>
      <c r="AB48" s="216"/>
      <c r="AC48" s="434"/>
      <c r="AD48" s="216"/>
      <c r="AE48" s="216"/>
      <c r="AF48" s="216"/>
      <c r="AG48" s="216"/>
      <c r="AH48" s="433"/>
      <c r="AI48" s="216"/>
      <c r="AJ48" s="235"/>
      <c r="AL48" s="450"/>
      <c r="AR48" s="216"/>
      <c r="AS48" s="216"/>
      <c r="AT48" s="216"/>
      <c r="AU48" s="216"/>
      <c r="AV48" s="216"/>
      <c r="AW48" s="216"/>
      <c r="AX48" s="216"/>
    </row>
    <row r="49" spans="1:91" x14ac:dyDescent="0.2">
      <c r="A49" s="442" t="s">
        <v>125</v>
      </c>
      <c r="B49" s="431">
        <f>B45-B47</f>
        <v>-27205.421877159479</v>
      </c>
      <c r="C49" s="431">
        <f t="shared" ref="C49:X49" si="37">C45-C47</f>
        <v>-13786.698498788614</v>
      </c>
      <c r="D49" s="431">
        <f t="shared" si="37"/>
        <v>-12195.89779251917</v>
      </c>
      <c r="E49" s="431">
        <f t="shared" si="37"/>
        <v>-30406.720348958595</v>
      </c>
      <c r="F49" s="431">
        <f t="shared" si="37"/>
        <v>-8395.9290541589453</v>
      </c>
      <c r="G49" s="431">
        <f t="shared" si="37"/>
        <v>-6145.8161363532363</v>
      </c>
      <c r="H49" s="431">
        <f t="shared" si="37"/>
        <v>-3618.8561401926527</v>
      </c>
      <c r="I49" s="431">
        <f t="shared" si="37"/>
        <v>-20782.326610234235</v>
      </c>
      <c r="J49" s="431">
        <f t="shared" si="37"/>
        <v>2392.1297354225194</v>
      </c>
      <c r="K49" s="431">
        <f t="shared" si="37"/>
        <v>5953.9960914138255</v>
      </c>
      <c r="L49" s="431">
        <f t="shared" si="37"/>
        <v>9947.2654578884376</v>
      </c>
      <c r="M49" s="431">
        <f t="shared" si="37"/>
        <v>-5578.8346123051888</v>
      </c>
      <c r="N49" s="437">
        <f>SUM(B49:M49)</f>
        <v>-109823.10978594534</v>
      </c>
      <c r="O49" s="202">
        <f>O45-O47</f>
        <v>82229.082854560635</v>
      </c>
      <c r="P49" s="202">
        <f>P45-P47</f>
        <v>123118.38273950646</v>
      </c>
      <c r="Q49" s="431">
        <f>Q45-Q47</f>
        <v>-215006.02697755129</v>
      </c>
      <c r="R49" s="431">
        <f>R45-R47</f>
        <v>-133795.96748213761</v>
      </c>
      <c r="S49" s="437">
        <f>SUM(O49:R49)</f>
        <v>-143454.5288656218</v>
      </c>
      <c r="T49" s="431">
        <f>T45-T47</f>
        <v>-160352.80609301126</v>
      </c>
      <c r="U49" s="431">
        <f>U45-U47</f>
        <v>-79823.353376878396</v>
      </c>
      <c r="V49" s="431">
        <f>V45-V47</f>
        <v>51253.216198686481</v>
      </c>
      <c r="W49" s="431">
        <f>W45-W47</f>
        <v>174369.67603243521</v>
      </c>
      <c r="X49" s="437">
        <f t="shared" si="37"/>
        <v>-14553.267238767963</v>
      </c>
      <c r="Y49" s="202">
        <f>Y45-Y47</f>
        <v>316849.51291843643</v>
      </c>
      <c r="Z49" s="202">
        <f>Z45-Z47</f>
        <v>486448.93515593611</v>
      </c>
      <c r="AA49" s="202">
        <f>AA45-AA47</f>
        <v>709243.69014250452</v>
      </c>
      <c r="AB49" s="202">
        <f>AB45-AB47</f>
        <v>947187.21487227699</v>
      </c>
      <c r="AC49" s="434">
        <f>SUM(Y49:AB49)</f>
        <v>2459729.3530891538</v>
      </c>
      <c r="AD49" s="202">
        <f>AD45-AD47</f>
        <v>1331991.2838430903</v>
      </c>
      <c r="AE49" s="202">
        <f>AE45-AE47</f>
        <v>1640347.0991445393</v>
      </c>
      <c r="AF49" s="202">
        <f>AF45-AF47</f>
        <v>2014555.2025494731</v>
      </c>
      <c r="AG49" s="202">
        <f>AG45-AG47</f>
        <v>2441596.5405034092</v>
      </c>
      <c r="AH49" s="448">
        <f>SUM(AD49:AG49)</f>
        <v>7428490.1260405127</v>
      </c>
      <c r="AI49" s="216"/>
      <c r="AR49" s="216"/>
      <c r="AS49" s="216"/>
      <c r="AT49" s="216"/>
      <c r="AU49" s="216"/>
      <c r="AV49" s="216"/>
      <c r="AW49" s="216"/>
      <c r="AX49" s="216"/>
    </row>
    <row r="50" spans="1:91" x14ac:dyDescent="0.2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433"/>
      <c r="O50" s="216"/>
      <c r="P50" s="216"/>
      <c r="Q50" s="216"/>
      <c r="R50" s="216"/>
      <c r="S50" s="422"/>
      <c r="T50" s="216"/>
      <c r="U50" s="216"/>
      <c r="V50" s="216"/>
      <c r="W50" s="216"/>
      <c r="X50" s="451"/>
      <c r="Y50" s="216"/>
      <c r="Z50" s="216"/>
      <c r="AA50" s="216"/>
      <c r="AB50" s="216"/>
      <c r="AC50" s="422"/>
      <c r="AD50" s="216"/>
      <c r="AE50" s="216"/>
      <c r="AF50" s="216"/>
      <c r="AH50" s="422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</row>
    <row r="51" spans="1:91" s="452" customFormat="1" ht="15.75" x14ac:dyDescent="0.25">
      <c r="A51" s="452" t="s">
        <v>72</v>
      </c>
      <c r="B51" s="453">
        <f>('balance-sht'!D7+'balance-sht'!E7)/2*Financing!$C$8</f>
        <v>130.21535516973196</v>
      </c>
      <c r="C51" s="453">
        <f>('balance-sht'!E7+'balance-sht'!F7)/2*Financing!$C$8</f>
        <v>112.89480674472971</v>
      </c>
      <c r="D51" s="453">
        <f>('balance-sht'!F7+'balance-sht'!G7)/2*Financing!$C$8</f>
        <v>97.278202039458918</v>
      </c>
      <c r="E51" s="453">
        <f>('balance-sht'!G7+'balance-sht'!H7)/2*Financing!$C$8</f>
        <v>77.321595575365436</v>
      </c>
      <c r="F51" s="453">
        <f>('balance-sht'!H7+'balance-sht'!I7)/2*Financing!$C$8</f>
        <v>61.507368592487694</v>
      </c>
      <c r="G51" s="453">
        <f>('balance-sht'!I7+'balance-sht'!J7)/2*Financing!$C$8</f>
        <v>52.780174998185757</v>
      </c>
      <c r="H51" s="453">
        <f>('balance-sht'!J7+'balance-sht'!K7)/2*Financing!$C$8</f>
        <v>42.997009589491697</v>
      </c>
      <c r="I51" s="453">
        <f>('balance-sht'!K7+'balance-sht'!L7)/2*Financing!$C$8</f>
        <v>29.58934445135236</v>
      </c>
      <c r="J51" s="453">
        <f>('balance-sht'!L7+'balance-sht'!M7)/2*Financing!$C$8</f>
        <v>21.12487042651264</v>
      </c>
      <c r="K51" s="453">
        <f>('balance-sht'!M7+'balance-sht'!N7)/2*Financing!$C$8</f>
        <v>20.646449185524034</v>
      </c>
      <c r="L51" s="453">
        <f>('balance-sht'!N7+'balance-sht'!O7)/2*Financing!$C$8</f>
        <v>18.492204913106018</v>
      </c>
      <c r="M51" s="453">
        <f>('balance-sht'!O7+'balance-sht'!Q7)/2*Financing!$C$8</f>
        <v>19.880210988035302</v>
      </c>
      <c r="N51" s="454">
        <f>SUM(B51:M51)</f>
        <v>684.72759267398146</v>
      </c>
      <c r="O51" s="453">
        <f>('balance-sht'!Q7+'balance-sht'!R7)/2*Financing!$C$9</f>
        <v>210.36324463314085</v>
      </c>
      <c r="P51" s="453">
        <f>('balance-sht'!R7+'balance-sht'!S7)/2*Financing!$C$9</f>
        <v>3097.3364687864632</v>
      </c>
      <c r="Q51" s="453">
        <f>('balance-sht'!S7+'balance-sht'!T7)/2*Financing!$C$9</f>
        <v>5633.0592368948019</v>
      </c>
      <c r="R51" s="453">
        <f>('balance-sht'!T7+'balance-sht'!V7)/2*Financing!$C$9</f>
        <v>5134.0612223182125</v>
      </c>
      <c r="S51" s="455">
        <f>SUM(O51:R51)</f>
        <v>14074.820172632619</v>
      </c>
      <c r="T51" s="453">
        <f>('balance-sht'!W7+'balance-sht'!V7)/2*Financing!$C$9</f>
        <v>4722.7179718111574</v>
      </c>
      <c r="U51" s="453">
        <f>('balance-sht'!X7+'balance-sht'!W7)/2*Financing!$C$9</f>
        <v>4560.9367906828957</v>
      </c>
      <c r="V51" s="453">
        <f>('balance-sht'!Y7+'balance-sht'!X7)/2*Financing!$C$9</f>
        <v>4660.9440985468718</v>
      </c>
      <c r="W51" s="453">
        <f>('balance-sht'!AA7+'balance-sht'!Y7)/2*Financing!$C$9</f>
        <v>4949.6154594350246</v>
      </c>
      <c r="X51" s="454">
        <f>SUM(T51:W51)</f>
        <v>18894.214320475949</v>
      </c>
      <c r="Y51" s="453">
        <f>('balance-sht'!AB7+'balance-sht'!AA7)/2*Financing!$C$9</f>
        <v>5580.4723939807363</v>
      </c>
      <c r="Z51" s="453">
        <f>('balance-sht'!AC7+'balance-sht'!AB7)/2*Financing!$C$9</f>
        <v>6766.1200745531241</v>
      </c>
      <c r="AA51" s="453">
        <f>('balance-sht'!AD7+'balance-sht'!AC7)/2*Financing!$C$9</f>
        <v>8397.6318172946158</v>
      </c>
      <c r="AB51" s="453">
        <f>('balance-sht'!AF7+'balance-sht'!AD7)/2*Financing!$C$9</f>
        <v>10615.799585264198</v>
      </c>
      <c r="AC51" s="454">
        <f>SUM(Y51:AB51)</f>
        <v>31360.023871092675</v>
      </c>
      <c r="AD51" s="453">
        <f>('balance-sht'!AF7+'balance-sht'!AG7)/2*Financing!$C$9</f>
        <v>13728.432045194269</v>
      </c>
      <c r="AE51" s="453">
        <f>('balance-sht'!AG7+'balance-sht'!AH7)/2*Financing!$C$9</f>
        <v>17776.013761738875</v>
      </c>
      <c r="AF51" s="453">
        <f>('balance-sht'!AH7+'balance-sht'!AI7)/2*Financing!$C$9</f>
        <v>22988.193144397505</v>
      </c>
      <c r="AG51" s="453">
        <f>('balance-sht'!AI7*2)/2*Financing!$C$9</f>
        <v>25972.383905044804</v>
      </c>
      <c r="AH51" s="454">
        <f>SUM(AD51:AG51)</f>
        <v>80465.02285637545</v>
      </c>
      <c r="AI51" s="456"/>
      <c r="AM51" s="457"/>
      <c r="AN51" s="458"/>
      <c r="AR51" s="459"/>
      <c r="AS51" s="456"/>
      <c r="AT51" s="456"/>
      <c r="AU51" s="456"/>
      <c r="AV51" s="456"/>
      <c r="AW51" s="459"/>
      <c r="AX51" s="459"/>
    </row>
    <row r="53" spans="1:91" s="460" customFormat="1" x14ac:dyDescent="0.2">
      <c r="B53" s="461"/>
      <c r="C53" s="462">
        <f>('balance-sht'!E7+'balance-sht'!D7)/2*Financing!$C$8</f>
        <v>130.21535516973196</v>
      </c>
      <c r="D53" s="462">
        <f>('balance-sht'!F7+'balance-sht'!E7)/2*Financing!$C$8</f>
        <v>112.89480674472971</v>
      </c>
      <c r="E53" s="462">
        <f>('balance-sht'!G7+'balance-sht'!F7)/2*Financing!$C$8</f>
        <v>97.278202039458918</v>
      </c>
      <c r="F53" s="462">
        <f>('balance-sht'!H7+'balance-sht'!G7)/2*Financing!$C$8</f>
        <v>77.321595575365436</v>
      </c>
      <c r="G53" s="462">
        <f>('balance-sht'!I7+'balance-sht'!H7)/2*Financing!$C$8</f>
        <v>61.507368592487694</v>
      </c>
      <c r="H53" s="462">
        <f>('balance-sht'!J7+'balance-sht'!I7)/2*Financing!$C$8</f>
        <v>52.780174998185757</v>
      </c>
      <c r="I53" s="462">
        <f>('balance-sht'!K7+'balance-sht'!J7)/2*Financing!$C$8</f>
        <v>42.997009589491697</v>
      </c>
      <c r="J53" s="462">
        <f>('balance-sht'!L7+'balance-sht'!K7)/2*Financing!$C$8</f>
        <v>29.58934445135236</v>
      </c>
      <c r="K53" s="462">
        <f>('balance-sht'!M7+'balance-sht'!L7)/2*Financing!$C$8</f>
        <v>21.12487042651264</v>
      </c>
      <c r="L53" s="462">
        <f>('balance-sht'!N7+'balance-sht'!M7)/2*Financing!$C$8</f>
        <v>20.646449185524034</v>
      </c>
      <c r="M53" s="462">
        <f>('balance-sht'!O7+'balance-sht'!N7)/2*Financing!$C$8</f>
        <v>18.492204913106018</v>
      </c>
      <c r="N53" s="463">
        <f>SUM(B53:M53)</f>
        <v>664.84738168594617</v>
      </c>
      <c r="O53" s="462">
        <f>('balance-sht'!Q7+'balance-sht'!O7)/2*Financing!$C$8</f>
        <v>19.880210988035302</v>
      </c>
      <c r="P53" s="462">
        <f>('balance-sht'!R7+'balance-sht'!Q7)/2*Financing!$C$8</f>
        <v>70.121081544380289</v>
      </c>
      <c r="Q53" s="462">
        <f>('balance-sht'!S7+'balance-sht'!R7)/2*Financing!$C$8</f>
        <v>1032.445489595488</v>
      </c>
      <c r="R53" s="462">
        <f>('balance-sht'!T7+'balance-sht'!S7)/2*Financing!$C$8</f>
        <v>1877.6864122982674</v>
      </c>
      <c r="S53" s="463">
        <f>SUM(O53:R53)</f>
        <v>3000.133194426171</v>
      </c>
      <c r="T53" s="462">
        <f>('balance-sht'!V7+'balance-sht'!T7)/2*Financing!$C$8</f>
        <v>1711.3537407727376</v>
      </c>
      <c r="U53" s="462">
        <f>('balance-sht'!W7+'balance-sht'!V7)/2*Financing!$C$8</f>
        <v>1574.2393239370524</v>
      </c>
      <c r="V53" s="462">
        <f>('balance-sht'!X7+'balance-sht'!W7)/2*Financing!$C$8</f>
        <v>1520.3122635609654</v>
      </c>
      <c r="W53" s="462">
        <f>('balance-sht'!Y7+'balance-sht'!X7)/2*Financing!$C$8</f>
        <v>1553.6480328489574</v>
      </c>
      <c r="X53" s="464">
        <f>SUM(T53:W53)</f>
        <v>6359.5533611197134</v>
      </c>
      <c r="Y53" s="462">
        <f>('balance-sht'!AA7+'balance-sht'!Y7)/2*Financing!$C$8</f>
        <v>1649.8718198116749</v>
      </c>
      <c r="Z53" s="462">
        <f>('balance-sht'!AB7+'balance-sht'!AA7)/2*Financing!$C$8</f>
        <v>1860.1574646602455</v>
      </c>
      <c r="AA53" s="462">
        <f>('balance-sht'!AC7+'balance-sht'!AB7)/2*Financing!$C$8</f>
        <v>2255.3733581843749</v>
      </c>
      <c r="AB53" s="462">
        <f>('balance-sht'!AD7+'balance-sht'!AC7)/2*Financing!$C$8</f>
        <v>2799.2106057648721</v>
      </c>
      <c r="AC53" s="464">
        <f>SUM(Y53:AB53)</f>
        <v>8564.6132484211685</v>
      </c>
      <c r="AD53" s="462">
        <f>('balance-sht'!AF7+'balance-sht'!AD7)/2*Financing!$C$8</f>
        <v>3538.5998617547325</v>
      </c>
      <c r="AE53" s="462">
        <f>('balance-sht'!AG7+'balance-sht'!AF7)/2*Financing!$C$8</f>
        <v>4576.1440150647568</v>
      </c>
      <c r="AF53" s="462">
        <f>('balance-sht'!AH7+'balance-sht'!AG7)/2*Financing!$C$8</f>
        <v>5925.3379205796255</v>
      </c>
      <c r="AG53" s="462">
        <f>('balance-sht'!AI7+'balance-sht'!AH7)/2*Financing!$C$8</f>
        <v>7662.7310481325012</v>
      </c>
      <c r="AH53" s="464">
        <f>SUM(AD53:AG53)</f>
        <v>21702.812845531615</v>
      </c>
      <c r="AI53" s="465"/>
      <c r="AJ53" s="465"/>
      <c r="AK53" s="465"/>
      <c r="AL53" s="465"/>
      <c r="AM53" s="465"/>
      <c r="AN53" s="465"/>
      <c r="AO53" s="465"/>
      <c r="AP53" s="465"/>
      <c r="AQ53" s="465"/>
      <c r="AR53" s="465"/>
      <c r="AS53" s="465"/>
      <c r="AT53" s="465"/>
      <c r="AU53" s="465"/>
      <c r="AV53" s="465"/>
      <c r="AW53" s="465"/>
      <c r="AX53" s="465"/>
      <c r="AY53" s="465"/>
      <c r="AZ53" s="465"/>
      <c r="BA53" s="465"/>
      <c r="BB53" s="465"/>
      <c r="BC53" s="465"/>
      <c r="BD53" s="465"/>
      <c r="BE53" s="465"/>
      <c r="BF53" s="465"/>
      <c r="BG53" s="465"/>
      <c r="BH53" s="465"/>
      <c r="BI53" s="466"/>
      <c r="BJ53" s="466"/>
      <c r="BK53" s="466"/>
      <c r="BL53" s="466"/>
      <c r="BM53" s="466"/>
      <c r="BN53" s="466"/>
      <c r="BO53" s="466"/>
      <c r="BP53" s="466"/>
      <c r="BQ53" s="466"/>
      <c r="BR53" s="466"/>
      <c r="BS53" s="466"/>
      <c r="BT53" s="466"/>
      <c r="BU53" s="466"/>
      <c r="BV53" s="466"/>
      <c r="BW53" s="466"/>
      <c r="BX53" s="466"/>
      <c r="BY53" s="466"/>
      <c r="BZ53" s="466"/>
      <c r="CA53" s="466"/>
      <c r="CB53" s="466"/>
      <c r="CC53" s="466"/>
      <c r="CD53" s="466"/>
      <c r="CE53" s="466"/>
      <c r="CF53" s="466"/>
      <c r="CG53" s="466"/>
      <c r="CH53" s="466"/>
      <c r="CI53" s="466"/>
      <c r="CJ53" s="466"/>
      <c r="CK53" s="466"/>
      <c r="CL53" s="466"/>
      <c r="CM53" s="466"/>
    </row>
    <row r="54" spans="1:91" s="192" customFormat="1" x14ac:dyDescent="0.2">
      <c r="N54" s="467"/>
      <c r="S54" s="467"/>
      <c r="X54" s="467"/>
      <c r="AC54" s="467"/>
      <c r="AH54" s="467"/>
    </row>
    <row r="55" spans="1:91" s="192" customFormat="1" x14ac:dyDescent="0.2">
      <c r="N55" s="467"/>
      <c r="S55" s="467"/>
      <c r="V55" s="468"/>
      <c r="W55" s="469"/>
      <c r="X55" s="470"/>
      <c r="Y55" s="468"/>
      <c r="Z55" s="468"/>
      <c r="AA55" s="468"/>
      <c r="AB55" s="471"/>
      <c r="AC55" s="470"/>
      <c r="AD55" s="468"/>
      <c r="AE55" s="468"/>
      <c r="AF55" s="471"/>
      <c r="AH55" s="470"/>
      <c r="AI55" s="472"/>
      <c r="AJ55" s="472"/>
      <c r="AK55" s="471"/>
      <c r="AL55" s="473"/>
      <c r="AM55" s="473"/>
      <c r="AN55" s="473"/>
      <c r="AO55" s="473"/>
      <c r="AP55" s="473"/>
      <c r="AQ55" s="473"/>
      <c r="AR55" s="473"/>
      <c r="AS55" s="473"/>
      <c r="AT55" s="473"/>
      <c r="AU55" s="473"/>
      <c r="AV55" s="473"/>
      <c r="AW55" s="473"/>
      <c r="AX55" s="473"/>
      <c r="AY55" s="473"/>
      <c r="AZ55" s="473"/>
      <c r="BA55" s="473"/>
      <c r="BB55" s="473"/>
      <c r="BC55" s="473"/>
      <c r="BD55" s="473"/>
      <c r="BE55" s="473"/>
      <c r="BF55" s="473"/>
      <c r="BG55" s="473"/>
      <c r="BH55" s="473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4"/>
      <c r="BU55" s="474"/>
      <c r="BV55" s="474"/>
      <c r="BW55" s="474"/>
      <c r="BX55" s="474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</row>
    <row r="56" spans="1:91" ht="15" x14ac:dyDescent="0.25">
      <c r="A56" s="475"/>
    </row>
    <row r="57" spans="1:91" ht="15" x14ac:dyDescent="0.25">
      <c r="A57" s="475"/>
    </row>
    <row r="59" spans="1:91" ht="15" x14ac:dyDescent="0.25">
      <c r="A59" s="475"/>
    </row>
    <row r="60" spans="1:91" ht="15" x14ac:dyDescent="0.25">
      <c r="A60" s="475"/>
    </row>
    <row r="90" spans="3:3" x14ac:dyDescent="0.2">
      <c r="C90" s="244"/>
    </row>
    <row r="91" spans="3:3" x14ac:dyDescent="0.2">
      <c r="C91" s="244"/>
    </row>
    <row r="92" spans="3:3" x14ac:dyDescent="0.2">
      <c r="C92" s="244"/>
    </row>
    <row r="93" spans="3:3" x14ac:dyDescent="0.2">
      <c r="C93" s="244"/>
    </row>
    <row r="94" spans="3:3" x14ac:dyDescent="0.2">
      <c r="C94" s="477"/>
    </row>
    <row r="95" spans="3:3" x14ac:dyDescent="0.2">
      <c r="C95" s="477"/>
    </row>
    <row r="100" spans="4:12" x14ac:dyDescent="0.2">
      <c r="D100" s="244"/>
      <c r="E100" s="244"/>
      <c r="F100" s="244"/>
      <c r="G100" s="244"/>
      <c r="H100" s="244"/>
      <c r="I100" s="244"/>
      <c r="J100" s="244"/>
      <c r="K100" s="244"/>
      <c r="L100" s="244"/>
    </row>
    <row r="102" spans="4:12" x14ac:dyDescent="0.2">
      <c r="D102" s="477"/>
      <c r="E102" s="477"/>
      <c r="F102" s="477"/>
      <c r="G102" s="477"/>
      <c r="H102" s="477"/>
      <c r="I102" s="477"/>
      <c r="J102" s="477"/>
      <c r="K102" s="477"/>
      <c r="L102" s="477"/>
    </row>
  </sheetData>
  <phoneticPr fontId="0" type="noConversion"/>
  <printOptions horizontalCentered="1" verticalCentered="1" gridLines="1" gridLinesSet="0"/>
  <pageMargins left="0.25" right="0" top="1.53125" bottom="0.25" header="0.75" footer="0.25"/>
  <pageSetup scale="70" orientation="landscape" horizontalDpi="4294967292" verticalDpi="300" r:id="rId1"/>
  <headerFooter alignWithMargins="0">
    <oddHeader>&amp;C&amp;"Arial,Bold"&amp;12Serene Labs
Schedule 1
Income Statement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76"/>
  <sheetViews>
    <sheetView topLeftCell="A20" zoomScaleNormal="100" workbookViewId="0">
      <selection activeCell="D32" sqref="D32"/>
    </sheetView>
  </sheetViews>
  <sheetFormatPr defaultColWidth="9.140625" defaultRowHeight="12.75" x14ac:dyDescent="0.2"/>
  <cols>
    <col min="1" max="1" width="27.85546875" style="195" bestFit="1" customWidth="1"/>
    <col min="2" max="2" width="1.42578125" style="195" customWidth="1"/>
    <col min="3" max="3" width="9.85546875" style="195" customWidth="1"/>
    <col min="4" max="4" width="11.5703125" style="195" customWidth="1"/>
    <col min="5" max="15" width="11.5703125" style="195" bestFit="1" customWidth="1"/>
    <col min="16" max="16" width="1.42578125" style="195" customWidth="1"/>
    <col min="17" max="17" width="11.85546875" style="195" customWidth="1"/>
    <col min="18" max="18" width="13.85546875" style="195" customWidth="1"/>
    <col min="19" max="19" width="14.140625" style="195" customWidth="1"/>
    <col min="20" max="20" width="13.140625" style="195" customWidth="1"/>
    <col min="21" max="21" width="1.42578125" style="195" customWidth="1"/>
    <col min="22" max="22" width="16" style="195" customWidth="1"/>
    <col min="23" max="23" width="16.85546875" style="195" customWidth="1"/>
    <col min="24" max="24" width="14.5703125" style="195" customWidth="1"/>
    <col min="25" max="25" width="14" style="195" customWidth="1"/>
    <col min="26" max="26" width="2" style="195" customWidth="1"/>
    <col min="27" max="27" width="12" style="195" customWidth="1"/>
    <col min="28" max="28" width="14.42578125" style="195" customWidth="1"/>
    <col min="29" max="29" width="14.140625" style="195" customWidth="1"/>
    <col min="30" max="30" width="13.85546875" style="195" customWidth="1"/>
    <col min="31" max="31" width="2.42578125" style="195" customWidth="1"/>
    <col min="32" max="33" width="13.5703125" style="195" customWidth="1"/>
    <col min="34" max="34" width="14.140625" style="195" customWidth="1"/>
    <col min="35" max="35" width="13.42578125" style="195" customWidth="1"/>
    <col min="36" max="36" width="1.140625" style="195" customWidth="1"/>
    <col min="37" max="16384" width="9.140625" style="195"/>
  </cols>
  <sheetData>
    <row r="1" spans="1:46" s="219" customFormat="1" x14ac:dyDescent="0.2">
      <c r="C1" s="217" t="s">
        <v>183</v>
      </c>
      <c r="D1" s="420" t="str">
        <f>Earnings!B1</f>
        <v>Month 1</v>
      </c>
      <c r="E1" s="420" t="str">
        <f>Earnings!C1</f>
        <v>Month 2</v>
      </c>
      <c r="F1" s="420" t="str">
        <f>Earnings!D1</f>
        <v>Month 3</v>
      </c>
      <c r="G1" s="420" t="str">
        <f>Earnings!E1</f>
        <v>Month 4</v>
      </c>
      <c r="H1" s="420" t="str">
        <f>Earnings!F1</f>
        <v>Month 5</v>
      </c>
      <c r="I1" s="420" t="str">
        <f>Earnings!G1</f>
        <v>Month 6</v>
      </c>
      <c r="J1" s="420" t="str">
        <f>Earnings!H1</f>
        <v>Month 7</v>
      </c>
      <c r="K1" s="420" t="str">
        <f>Earnings!I1</f>
        <v>Month 8</v>
      </c>
      <c r="L1" s="420" t="str">
        <f>Earnings!J1</f>
        <v>Month 9</v>
      </c>
      <c r="M1" s="420" t="str">
        <f>Earnings!K1</f>
        <v>Month 10</v>
      </c>
      <c r="N1" s="420" t="str">
        <f>Earnings!L1</f>
        <v>Month 11</v>
      </c>
      <c r="O1" s="420" t="str">
        <f>Earnings!M1</f>
        <v>Month 12</v>
      </c>
      <c r="P1" s="217"/>
      <c r="Q1" s="420" t="s">
        <v>5</v>
      </c>
      <c r="R1" s="420" t="s">
        <v>6</v>
      </c>
      <c r="S1" s="420" t="s">
        <v>7</v>
      </c>
      <c r="T1" s="420" t="s">
        <v>8</v>
      </c>
      <c r="V1" s="420" t="s">
        <v>5</v>
      </c>
      <c r="W1" s="420" t="s">
        <v>6</v>
      </c>
      <c r="X1" s="420" t="s">
        <v>7</v>
      </c>
      <c r="Y1" s="420" t="s">
        <v>8</v>
      </c>
      <c r="AA1" s="420" t="s">
        <v>5</v>
      </c>
      <c r="AB1" s="420" t="s">
        <v>6</v>
      </c>
      <c r="AC1" s="420" t="s">
        <v>7</v>
      </c>
      <c r="AD1" s="420" t="s">
        <v>8</v>
      </c>
      <c r="AE1" s="478"/>
      <c r="AF1" s="420" t="s">
        <v>5</v>
      </c>
      <c r="AG1" s="420" t="s">
        <v>6</v>
      </c>
      <c r="AH1" s="420" t="s">
        <v>7</v>
      </c>
      <c r="AI1" s="420" t="s">
        <v>8</v>
      </c>
    </row>
    <row r="2" spans="1:46" s="219" customFormat="1" x14ac:dyDescent="0.2">
      <c r="D2" s="217" t="s">
        <v>0</v>
      </c>
      <c r="E2" s="217" t="s">
        <v>0</v>
      </c>
      <c r="F2" s="217" t="str">
        <f>E2</f>
        <v>Year 1</v>
      </c>
      <c r="G2" s="217" t="str">
        <f>F2</f>
        <v>Year 1</v>
      </c>
      <c r="H2" s="217" t="str">
        <f>G2</f>
        <v>Year 1</v>
      </c>
      <c r="I2" s="217" t="str">
        <f>H2</f>
        <v>Year 1</v>
      </c>
      <c r="J2" s="420" t="str">
        <f>Earnings!H2</f>
        <v>Year 1</v>
      </c>
      <c r="K2" s="420" t="str">
        <f>Earnings!I2</f>
        <v>Year 1</v>
      </c>
      <c r="L2" s="420" t="str">
        <f>Earnings!J2</f>
        <v>Year 1</v>
      </c>
      <c r="M2" s="420" t="str">
        <f>Earnings!K2</f>
        <v>Year 1</v>
      </c>
      <c r="N2" s="420" t="str">
        <f>Earnings!L2</f>
        <v>Year 1</v>
      </c>
      <c r="O2" s="420" t="str">
        <f>Earnings!M2</f>
        <v>Year 1</v>
      </c>
      <c r="P2" s="217"/>
      <c r="Q2" s="217" t="s">
        <v>1</v>
      </c>
      <c r="R2" s="217" t="s">
        <v>1</v>
      </c>
      <c r="S2" s="217" t="s">
        <v>1</v>
      </c>
      <c r="T2" s="217" t="s">
        <v>1</v>
      </c>
      <c r="V2" s="217" t="s">
        <v>2</v>
      </c>
      <c r="W2" s="217" t="s">
        <v>2</v>
      </c>
      <c r="X2" s="217" t="s">
        <v>2</v>
      </c>
      <c r="Y2" s="217" t="s">
        <v>2</v>
      </c>
      <c r="AA2" s="217" t="s">
        <v>3</v>
      </c>
      <c r="AB2" s="217" t="s">
        <v>3</v>
      </c>
      <c r="AC2" s="217" t="s">
        <v>3</v>
      </c>
      <c r="AD2" s="217" t="s">
        <v>3</v>
      </c>
      <c r="AF2" s="217" t="s">
        <v>4</v>
      </c>
      <c r="AG2" s="217" t="s">
        <v>4</v>
      </c>
      <c r="AH2" s="217" t="s">
        <v>4</v>
      </c>
      <c r="AI2" s="217" t="s">
        <v>4</v>
      </c>
    </row>
    <row r="3" spans="1:46" x14ac:dyDescent="0.2">
      <c r="D3" s="201"/>
      <c r="E3" s="201"/>
      <c r="F3" s="201"/>
      <c r="G3" s="201"/>
      <c r="H3" s="201"/>
      <c r="I3" s="201"/>
      <c r="J3" s="206"/>
      <c r="K3" s="206"/>
      <c r="L3" s="206"/>
      <c r="M3" s="206"/>
      <c r="N3" s="206"/>
      <c r="O3" s="206"/>
      <c r="P3" s="201"/>
      <c r="Q3" s="201"/>
      <c r="R3" s="201"/>
      <c r="S3" s="201"/>
      <c r="T3" s="201"/>
      <c r="V3" s="201"/>
      <c r="W3" s="201"/>
      <c r="X3" s="201"/>
      <c r="Y3" s="201"/>
      <c r="AA3" s="201"/>
      <c r="AB3" s="201"/>
      <c r="AC3" s="201"/>
      <c r="AD3" s="201"/>
      <c r="AF3" s="201"/>
      <c r="AG3" s="201"/>
      <c r="AH3" s="201"/>
      <c r="AI3" s="201"/>
    </row>
    <row r="4" spans="1:46" x14ac:dyDescent="0.2">
      <c r="A4" s="214" t="s">
        <v>13</v>
      </c>
      <c r="B4" s="231"/>
      <c r="C4" s="231"/>
    </row>
    <row r="5" spans="1:46" x14ac:dyDescent="0.2">
      <c r="F5" s="435"/>
    </row>
    <row r="6" spans="1:46" x14ac:dyDescent="0.2">
      <c r="A6" s="214" t="s">
        <v>240</v>
      </c>
      <c r="B6" s="231"/>
      <c r="C6" s="231"/>
    </row>
    <row r="7" spans="1:46" x14ac:dyDescent="0.2">
      <c r="A7" s="231" t="s">
        <v>226</v>
      </c>
      <c r="B7" s="299"/>
      <c r="C7" s="299"/>
      <c r="D7" s="479">
        <f>D11-D10-D8-D9</f>
        <v>168996.73905174906</v>
      </c>
      <c r="E7" s="479">
        <f t="shared" ref="E7:O7" si="0">E11-E10-E8-E9</f>
        <v>143520.11335560764</v>
      </c>
      <c r="F7" s="479">
        <f t="shared" si="0"/>
        <v>127427.42283174364</v>
      </c>
      <c r="G7" s="479">
        <f t="shared" si="0"/>
        <v>106040.26206295774</v>
      </c>
      <c r="H7" s="479">
        <f t="shared" si="0"/>
        <v>79531.567317919282</v>
      </c>
      <c r="I7" s="479">
        <f t="shared" si="0"/>
        <v>68086.117304051193</v>
      </c>
      <c r="J7" s="479">
        <f t="shared" si="0"/>
        <v>58586.30269159461</v>
      </c>
      <c r="K7" s="479">
        <f t="shared" si="0"/>
        <v>44606.520323185447</v>
      </c>
      <c r="L7" s="479">
        <f t="shared" si="0"/>
        <v>26407.906360060209</v>
      </c>
      <c r="M7" s="479">
        <f t="shared" si="0"/>
        <v>24291.78266357012</v>
      </c>
      <c r="N7" s="479">
        <f t="shared" si="0"/>
        <v>25259.695381687554</v>
      </c>
      <c r="O7" s="479">
        <f t="shared" si="0"/>
        <v>19121.596409766891</v>
      </c>
      <c r="P7" s="479"/>
      <c r="Q7" s="479">
        <f>Q11-Q10-Q8-Q9</f>
        <v>28590.909961517827</v>
      </c>
      <c r="R7" s="479">
        <f>R11-R10-R8-R9</f>
        <v>139699.68574499484</v>
      </c>
      <c r="S7" s="479">
        <f>S11-S10-S8-S9</f>
        <v>2338169.4892841759</v>
      </c>
      <c r="T7" s="479">
        <f>T11-T10-T8-T9</f>
        <v>2168277.900231665</v>
      </c>
      <c r="U7" s="479"/>
      <c r="V7" s="479">
        <f>V11-V10-V8-V9</f>
        <v>1938971.0776229049</v>
      </c>
      <c r="W7" s="479">
        <f>W11-W10-W8-W9</f>
        <v>1839203.2998260206</v>
      </c>
      <c r="X7" s="479">
        <f>X11-X10-X8-X9</f>
        <v>1809546.1327202958</v>
      </c>
      <c r="Y7" s="479">
        <f>Y11-Y10-Y8-Y9</f>
        <v>1919209.1461172018</v>
      </c>
      <c r="Z7" s="479"/>
      <c r="AA7" s="479">
        <f>AA11-AA10-AA8-AA9</f>
        <v>2040483.2214308181</v>
      </c>
      <c r="AB7" s="479">
        <f>AB11-AB10-AB8-AB9</f>
        <v>2423894.6937537706</v>
      </c>
      <c r="AC7" s="479">
        <f>AC11-AC10-AC8-AC9</f>
        <v>2989001.3658887288</v>
      </c>
      <c r="AD7" s="479">
        <f>AD11-AD10-AD8-AD9</f>
        <v>3729104.0879469635</v>
      </c>
      <c r="AE7" s="479"/>
      <c r="AF7" s="479">
        <f>AF11-AF10-AF8-AF9</f>
        <v>4763535.5802643942</v>
      </c>
      <c r="AG7" s="479">
        <f>AG11-AG10-AG8-AG9</f>
        <v>6219210.0558910202</v>
      </c>
      <c r="AH7" s="479">
        <f>AH11-AH10-AH8-AH9</f>
        <v>8001600.953500079</v>
      </c>
      <c r="AI7" s="479">
        <f>AI11-AI10-AI8-AI9</f>
        <v>10388953.562017921</v>
      </c>
      <c r="AJ7" s="479"/>
      <c r="AK7" s="479"/>
      <c r="AL7" s="479"/>
      <c r="AM7" s="479"/>
      <c r="AN7" s="479"/>
      <c r="AO7" s="480"/>
      <c r="AP7" s="480"/>
      <c r="AQ7" s="480"/>
      <c r="AR7" s="480"/>
      <c r="AS7" s="480"/>
      <c r="AT7" s="480"/>
    </row>
    <row r="8" spans="1:46" x14ac:dyDescent="0.2">
      <c r="A8" s="231" t="s">
        <v>225</v>
      </c>
      <c r="B8" s="231"/>
      <c r="C8" s="231"/>
      <c r="D8" s="479">
        <f>Earnings!N27-Earnings!B27</f>
        <v>6984.9999999999991</v>
      </c>
      <c r="E8" s="479">
        <f>D8-Earnings!C27</f>
        <v>6349.9999999999991</v>
      </c>
      <c r="F8" s="479">
        <f>E8-Earnings!D27</f>
        <v>5714.9999999999991</v>
      </c>
      <c r="G8" s="479">
        <f>F8-Earnings!E27</f>
        <v>5079.9999999999991</v>
      </c>
      <c r="H8" s="479">
        <f>G8-Earnings!F27</f>
        <v>4444.9999999999991</v>
      </c>
      <c r="I8" s="479">
        <f>H8-Earnings!G27</f>
        <v>3809.9999999999991</v>
      </c>
      <c r="J8" s="479">
        <f>I8-Earnings!H27</f>
        <v>3174.9999999999991</v>
      </c>
      <c r="K8" s="479">
        <f>J8-Earnings!I27</f>
        <v>2539.9999999999991</v>
      </c>
      <c r="L8" s="479">
        <f>K8-Earnings!J27</f>
        <v>1904.9999999999991</v>
      </c>
      <c r="M8" s="479">
        <f>L8-Earnings!K27</f>
        <v>1269.9999999999991</v>
      </c>
      <c r="N8" s="479">
        <f>M8-Earnings!L27</f>
        <v>634.9999999999992</v>
      </c>
      <c r="O8" s="479">
        <f>N8-Earnings!M27</f>
        <v>0</v>
      </c>
      <c r="P8" s="479">
        <f>O8-Earnings!N27</f>
        <v>-7619.9999999999991</v>
      </c>
      <c r="Q8" s="479">
        <f>Earnings!S27-Earnings!O27</f>
        <v>30302.25</v>
      </c>
      <c r="R8" s="479">
        <f>Q8-Earnings!P27</f>
        <v>27627.599999999999</v>
      </c>
      <c r="S8" s="479">
        <f>R8-Earnings!Q27</f>
        <v>13813.799999999997</v>
      </c>
      <c r="T8" s="479">
        <f>S8-Earnings!R27</f>
        <v>0</v>
      </c>
      <c r="U8" s="479"/>
      <c r="V8" s="479">
        <f>Earnings!X27-Earnings!T27</f>
        <v>50759.392500000002</v>
      </c>
      <c r="W8" s="479">
        <f>V8-Earnings!U27</f>
        <v>33839.595000000001</v>
      </c>
      <c r="X8" s="479">
        <f>W8-Earnings!V27</f>
        <v>16919.797500000001</v>
      </c>
      <c r="Y8" s="479">
        <f>X8-Earnings!W27</f>
        <v>0</v>
      </c>
      <c r="Z8" s="479"/>
      <c r="AA8" s="479">
        <f>Earnings!AC27-Earnings!Y27</f>
        <v>57429.037125000003</v>
      </c>
      <c r="AB8" s="480">
        <f>AA8-Earnings!Z27</f>
        <v>38286.024749999997</v>
      </c>
      <c r="AC8" s="480">
        <f>AB8-Earnings!AA27</f>
        <v>19143.012374999995</v>
      </c>
      <c r="AD8" s="480">
        <f>AC8-Earnings!AB27</f>
        <v>0</v>
      </c>
      <c r="AE8" s="480"/>
      <c r="AF8" s="479">
        <f>Earnings!AH27-Earnings!AD27</f>
        <v>59297.27023124999</v>
      </c>
      <c r="AG8" s="480">
        <f>AF8-Earnings!AE27</f>
        <v>39531.513487499993</v>
      </c>
      <c r="AH8" s="480">
        <f>AG8-Earnings!AF27</f>
        <v>19765.756743749997</v>
      </c>
      <c r="AI8" s="480">
        <f>AH8-Earnings!AG27</f>
        <v>0</v>
      </c>
      <c r="AJ8" s="480"/>
      <c r="AK8" s="480"/>
      <c r="AL8" s="480"/>
      <c r="AM8" s="480"/>
      <c r="AN8" s="480"/>
      <c r="AO8" s="480"/>
      <c r="AP8" s="480"/>
      <c r="AQ8" s="480"/>
      <c r="AR8" s="480"/>
      <c r="AS8" s="480"/>
      <c r="AT8" s="480"/>
    </row>
    <row r="9" spans="1:46" x14ac:dyDescent="0.2">
      <c r="A9" s="231" t="s">
        <v>108</v>
      </c>
      <c r="B9" s="231"/>
      <c r="C9" s="231"/>
      <c r="D9" s="479">
        <f>Operations!C35</f>
        <v>13954.900499999998</v>
      </c>
      <c r="E9" s="479">
        <f>Operations!D35</f>
        <v>15576.221893333339</v>
      </c>
      <c r="F9" s="479">
        <f>Operations!E35</f>
        <v>17388.271187200004</v>
      </c>
      <c r="G9" s="479">
        <f>Operations!F35</f>
        <v>19413.762102997342</v>
      </c>
      <c r="H9" s="479">
        <f>Operations!G35</f>
        <v>21678.145967623692</v>
      </c>
      <c r="I9" s="479">
        <f>Operations!H35</f>
        <v>24209.945527055865</v>
      </c>
      <c r="J9" s="479">
        <f>Operations!I35</f>
        <v>27041.129922351003</v>
      </c>
      <c r="K9" s="479">
        <f>Operations!J35</f>
        <v>30207.535958501663</v>
      </c>
      <c r="L9" s="479">
        <f>Operations!K35</f>
        <v>33749.341442582663</v>
      </c>
      <c r="M9" s="479">
        <f>Operations!L35</f>
        <v>37711.597095771242</v>
      </c>
      <c r="N9" s="479">
        <f>Operations!M35</f>
        <v>42144.824364637716</v>
      </c>
      <c r="O9" s="479">
        <f>Operations!N35</f>
        <v>47105.687382493212</v>
      </c>
      <c r="P9" s="480"/>
      <c r="Q9" s="479">
        <f>Operations!Q35</f>
        <v>67104.0838673377</v>
      </c>
      <c r="R9" s="479">
        <f>Operations!T35</f>
        <v>86276.144112880924</v>
      </c>
      <c r="S9" s="479">
        <f>Operations!W35</f>
        <v>114462.0176758266</v>
      </c>
      <c r="T9" s="479">
        <f>Operations!Z35</f>
        <v>144366.68769921947</v>
      </c>
      <c r="U9" s="479"/>
      <c r="V9" s="479">
        <f>Operations!AE35</f>
        <v>210283.26956706645</v>
      </c>
      <c r="W9" s="479">
        <f>Operations!AH35</f>
        <v>253113.51434634303</v>
      </c>
      <c r="X9" s="479">
        <f>Operations!AK35</f>
        <v>296511.79796303122</v>
      </c>
      <c r="Y9" s="479">
        <f>Operations!AN35</f>
        <v>357090.43370693288</v>
      </c>
      <c r="Z9" s="479"/>
      <c r="AA9" s="479">
        <f>SUM(Operations!AR35)</f>
        <v>456461.75987640209</v>
      </c>
      <c r="AB9" s="479">
        <f>SUM(Operations!AU35)</f>
        <v>533551.20133938524</v>
      </c>
      <c r="AC9" s="479">
        <f>SUM(Operations!AX35)</f>
        <v>607895.53310248442</v>
      </c>
      <c r="AD9" s="479">
        <f>SUM(Operations!BA35)</f>
        <v>712160.02001174714</v>
      </c>
      <c r="AE9" s="479"/>
      <c r="AF9" s="479">
        <f>SUM(Operations!BE35)</f>
        <v>882904.91957848181</v>
      </c>
      <c r="AG9" s="479">
        <f>SUM(Operations!BH35)</f>
        <v>1007681.4395788012</v>
      </c>
      <c r="AH9" s="479">
        <f>SUM(Operations!BK35)</f>
        <v>1131178.1084301879</v>
      </c>
      <c r="AI9" s="479">
        <f>SUM(Operations!BN35)</f>
        <v>1302657.4844188262</v>
      </c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0"/>
    </row>
    <row r="10" spans="1:46" x14ac:dyDescent="0.2">
      <c r="A10" s="231" t="s">
        <v>205</v>
      </c>
      <c r="B10" s="231"/>
      <c r="C10" s="231"/>
      <c r="D10" s="479">
        <f>SalesForecast!I194</f>
        <v>51333.520026647064</v>
      </c>
      <c r="E10" s="479">
        <f>SalesForecast!J194</f>
        <v>52825.102738844718</v>
      </c>
      <c r="F10" s="479">
        <f>SalesForecast!K194</f>
        <v>54493.639698388433</v>
      </c>
      <c r="G10" s="479">
        <f>SalesForecast!L194</f>
        <v>56360.298660023276</v>
      </c>
      <c r="H10" s="479">
        <f>SalesForecast!M194</f>
        <v>58448.799987372615</v>
      </c>
      <c r="I10" s="479">
        <f>SalesForecast!N194</f>
        <v>60785.726895366737</v>
      </c>
      <c r="J10" s="479">
        <f>SalesForecast!O194</f>
        <v>63400.873690113818</v>
      </c>
      <c r="K10" s="479">
        <f>SalesForecast!P194</f>
        <v>66327.636695299356</v>
      </c>
      <c r="L10" s="479">
        <f>SalesForecast!Q194</f>
        <v>69603.453137187986</v>
      </c>
      <c r="M10" s="479">
        <f>SalesForecast!R194</f>
        <v>73270.293916307972</v>
      </c>
      <c r="N10" s="479">
        <f>SalesForecast!S194</f>
        <v>77375.216932135721</v>
      </c>
      <c r="O10" s="479">
        <f>SalesForecast!T194</f>
        <v>85866.76306890315</v>
      </c>
      <c r="P10" s="480"/>
      <c r="Q10" s="479">
        <f>SalesForecast!X194</f>
        <v>98099.636325546555</v>
      </c>
      <c r="R10" s="479">
        <f>SalesForecast!AA194</f>
        <v>103490.50848035226</v>
      </c>
      <c r="S10" s="479">
        <f>SalesForecast!AD194</f>
        <v>125419.57466883343</v>
      </c>
      <c r="T10" s="479">
        <f>SalesForecast!AG194</f>
        <v>143477.78899009401</v>
      </c>
      <c r="U10" s="479"/>
      <c r="V10" s="479">
        <f>SalesForecast!AK194</f>
        <v>166336.06730036734</v>
      </c>
      <c r="W10" s="479">
        <f>SalesForecast!AN194</f>
        <v>172414.81861338505</v>
      </c>
      <c r="X10" s="479">
        <f>SalesForecast!AQ194</f>
        <v>212288.50841072554</v>
      </c>
      <c r="Y10" s="479">
        <f>SalesForecast!AT194</f>
        <v>245637.9841218887</v>
      </c>
      <c r="Z10" s="479"/>
      <c r="AA10" s="479">
        <f>SalesForecast!AX194</f>
        <v>301450.51707859215</v>
      </c>
      <c r="AB10" s="479">
        <f>SalesForecast!BA194</f>
        <v>359352.22760371247</v>
      </c>
      <c r="AC10" s="479">
        <f>SalesForecast!BD194</f>
        <v>434527.82913616369</v>
      </c>
      <c r="AD10" s="479">
        <f>SalesForecast!BG194</f>
        <v>569721.51546821313</v>
      </c>
      <c r="AE10" s="479"/>
      <c r="AF10" s="479">
        <f>SalesForecast!BK194</f>
        <v>654046.69030859915</v>
      </c>
      <c r="AG10" s="479">
        <f>SalesForecast!BN194</f>
        <v>746855.08318772295</v>
      </c>
      <c r="AH10" s="479">
        <f>SalesForecast!BQ194</f>
        <v>862241.75937617884</v>
      </c>
      <c r="AI10" s="479">
        <f>SalesForecast!BT194</f>
        <v>778673.99762388936</v>
      </c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</row>
    <row r="11" spans="1:46" s="193" customFormat="1" x14ac:dyDescent="0.2">
      <c r="A11" s="214" t="s">
        <v>222</v>
      </c>
      <c r="B11" s="214"/>
      <c r="C11" s="214"/>
      <c r="D11" s="209">
        <f>D43-D19</f>
        <v>241270.15957839609</v>
      </c>
      <c r="E11" s="209">
        <f t="shared" ref="E11:AI11" si="1">E43-E19</f>
        <v>218271.4379877857</v>
      </c>
      <c r="F11" s="209">
        <f t="shared" si="1"/>
        <v>205024.33371733208</v>
      </c>
      <c r="G11" s="209">
        <f t="shared" si="1"/>
        <v>186894.32282597836</v>
      </c>
      <c r="H11" s="209">
        <f t="shared" si="1"/>
        <v>164103.51327291559</v>
      </c>
      <c r="I11" s="209">
        <f t="shared" si="1"/>
        <v>156891.7897264738</v>
      </c>
      <c r="J11" s="209">
        <f t="shared" si="1"/>
        <v>152203.30630405943</v>
      </c>
      <c r="K11" s="209">
        <f t="shared" si="1"/>
        <v>143681.69297698647</v>
      </c>
      <c r="L11" s="209">
        <f t="shared" si="1"/>
        <v>131665.70093983086</v>
      </c>
      <c r="M11" s="209">
        <f t="shared" si="1"/>
        <v>136543.67367564933</v>
      </c>
      <c r="N11" s="209">
        <f t="shared" si="1"/>
        <v>145414.73667846099</v>
      </c>
      <c r="O11" s="209">
        <f t="shared" si="1"/>
        <v>152094.04686116325</v>
      </c>
      <c r="P11" s="209" t="e">
        <f>P43-#REF!</f>
        <v>#REF!</v>
      </c>
      <c r="Q11" s="209">
        <f t="shared" si="1"/>
        <v>224096.88015440208</v>
      </c>
      <c r="R11" s="209">
        <f t="shared" si="1"/>
        <v>357093.93833822804</v>
      </c>
      <c r="S11" s="209">
        <f t="shared" si="1"/>
        <v>2591864.881628836</v>
      </c>
      <c r="T11" s="209">
        <f t="shared" si="1"/>
        <v>2456122.3769209785</v>
      </c>
      <c r="U11" s="209"/>
      <c r="V11" s="209">
        <f t="shared" si="1"/>
        <v>2366349.8069903385</v>
      </c>
      <c r="W11" s="209">
        <f t="shared" si="1"/>
        <v>2298571.2277857484</v>
      </c>
      <c r="X11" s="209">
        <f t="shared" si="1"/>
        <v>2335266.2365940525</v>
      </c>
      <c r="Y11" s="209">
        <f t="shared" si="1"/>
        <v>2521937.5639460236</v>
      </c>
      <c r="Z11" s="209"/>
      <c r="AA11" s="209">
        <f t="shared" si="1"/>
        <v>2855824.535510812</v>
      </c>
      <c r="AB11" s="209">
        <f t="shared" si="1"/>
        <v>3355084.147446868</v>
      </c>
      <c r="AC11" s="209">
        <f t="shared" si="1"/>
        <v>4050567.740502377</v>
      </c>
      <c r="AD11" s="209">
        <f t="shared" si="1"/>
        <v>5010985.6234269235</v>
      </c>
      <c r="AE11" s="209"/>
      <c r="AF11" s="209">
        <f t="shared" si="1"/>
        <v>6359784.4603827242</v>
      </c>
      <c r="AG11" s="209">
        <f t="shared" si="1"/>
        <v>8013278.0921450444</v>
      </c>
      <c r="AH11" s="209">
        <f t="shared" si="1"/>
        <v>10014786.578050196</v>
      </c>
      <c r="AI11" s="209">
        <f t="shared" si="1"/>
        <v>12470285.044060636</v>
      </c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</row>
    <row r="12" spans="1:46" ht="10.5" customHeight="1" x14ac:dyDescent="0.2"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  <c r="AE12" s="480"/>
      <c r="AF12" s="480"/>
      <c r="AG12" s="480"/>
      <c r="AH12" s="480"/>
      <c r="AI12" s="480"/>
      <c r="AJ12" s="480"/>
      <c r="AK12" s="480"/>
      <c r="AL12" s="480"/>
      <c r="AM12" s="480"/>
      <c r="AN12" s="480"/>
      <c r="AO12" s="480"/>
      <c r="AP12" s="480"/>
      <c r="AQ12" s="480"/>
      <c r="AR12" s="480"/>
      <c r="AS12" s="480"/>
      <c r="AT12" s="480"/>
    </row>
    <row r="13" spans="1:46" x14ac:dyDescent="0.2">
      <c r="A13" s="214" t="s">
        <v>241</v>
      </c>
      <c r="B13" s="231"/>
      <c r="C13" s="231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</row>
    <row r="14" spans="1:46" x14ac:dyDescent="0.2">
      <c r="A14" s="482" t="str">
        <f>'Capital Budget'!B6</f>
        <v>Product development</v>
      </c>
      <c r="B14" s="235"/>
      <c r="C14" s="483"/>
      <c r="D14" s="479">
        <f>'Capital Budget'!E6</f>
        <v>0</v>
      </c>
      <c r="E14" s="479">
        <f>D14+'Capital Budget'!F6</f>
        <v>0</v>
      </c>
      <c r="F14" s="479">
        <f>E14+'Capital Budget'!G6</f>
        <v>0</v>
      </c>
      <c r="G14" s="479">
        <f>F14+'Capital Budget'!H6</f>
        <v>0</v>
      </c>
      <c r="H14" s="479">
        <f>G14+'Capital Budget'!I6</f>
        <v>0</v>
      </c>
      <c r="I14" s="479">
        <f>H14+'Capital Budget'!J6</f>
        <v>0</v>
      </c>
      <c r="J14" s="479">
        <f>I14+'Capital Budget'!K6</f>
        <v>0</v>
      </c>
      <c r="K14" s="479">
        <f>J14+'Capital Budget'!L6</f>
        <v>0</v>
      </c>
      <c r="L14" s="479">
        <f>K14+'Capital Budget'!M6</f>
        <v>0</v>
      </c>
      <c r="M14" s="479">
        <f>L14+'Capital Budget'!N6</f>
        <v>0</v>
      </c>
      <c r="N14" s="479">
        <f>M14+'Capital Budget'!O6</f>
        <v>0</v>
      </c>
      <c r="O14" s="479">
        <f>N14+'Capital Budget'!P6</f>
        <v>0</v>
      </c>
      <c r="P14" s="479">
        <f>'[1]Capital Budget'!R7+O14</f>
        <v>0</v>
      </c>
      <c r="Q14" s="479">
        <f>SUM('Capital Budget'!Q6:S6)+O14</f>
        <v>0</v>
      </c>
      <c r="R14" s="479">
        <f>SUM('Capital Budget'!T6:V6)+Q14</f>
        <v>0</v>
      </c>
      <c r="S14" s="479">
        <f>SUM('Capital Budget'!W6:Y6)+R14</f>
        <v>70000</v>
      </c>
      <c r="T14" s="479">
        <f>SUM('Capital Budget'!Z6:AB6)+S14</f>
        <v>70000</v>
      </c>
      <c r="U14" s="479"/>
      <c r="V14" s="479">
        <f>SUM('Capital Budget'!AC6:AE6)+T14</f>
        <v>70000</v>
      </c>
      <c r="W14" s="479">
        <f>SUM('Capital Budget'!AF6:AH6)+V14</f>
        <v>70000</v>
      </c>
      <c r="X14" s="479">
        <f>SUM('Capital Budget'!AI6:AK6)+W14</f>
        <v>70000</v>
      </c>
      <c r="Y14" s="479">
        <f>SUM('Capital Budget'!AL6:AN6)+X14</f>
        <v>70000</v>
      </c>
      <c r="Z14" s="479"/>
      <c r="AA14" s="479">
        <f>SUM('Capital Budget'!AP6:AR6)+Y14</f>
        <v>70000</v>
      </c>
      <c r="AB14" s="479">
        <f>SUM('Capital Budget'!AS6:AU6)+AA14</f>
        <v>70000</v>
      </c>
      <c r="AC14" s="479">
        <f>SUM('Capital Budget'!AV6:AX6)+AB14</f>
        <v>70000</v>
      </c>
      <c r="AD14" s="479">
        <f>SUM('Capital Budget'!AY6:BA6)+AC14</f>
        <v>70000</v>
      </c>
      <c r="AE14" s="479"/>
      <c r="AF14" s="479">
        <f>SUM('Capital Budget'!BB6:BD6)+AD14</f>
        <v>70000</v>
      </c>
      <c r="AG14" s="479">
        <f>SUM('Capital Budget'!BE6:BG6)+AF14</f>
        <v>70000</v>
      </c>
      <c r="AH14" s="479">
        <f>SUM('Capital Budget'!BH6:BJ6)+AG14</f>
        <v>70000</v>
      </c>
      <c r="AI14" s="479">
        <f>SUM('Capital Budget'!BK6:BM6)+AH14</f>
        <v>70000</v>
      </c>
      <c r="AJ14" s="480"/>
      <c r="AK14" s="480"/>
      <c r="AL14" s="480"/>
      <c r="AM14" s="480"/>
      <c r="AN14" s="480"/>
      <c r="AO14" s="480"/>
      <c r="AP14" s="480"/>
      <c r="AQ14" s="480"/>
      <c r="AR14" s="480"/>
      <c r="AS14" s="480"/>
      <c r="AT14" s="480"/>
    </row>
    <row r="15" spans="1:46" x14ac:dyDescent="0.2">
      <c r="A15" s="482" t="str">
        <f>'Capital Budget'!B7</f>
        <v>Furniture &amp; fixtures</v>
      </c>
      <c r="B15" s="235"/>
      <c r="C15" s="483"/>
      <c r="D15" s="479">
        <f>'Capital Budget'!E7</f>
        <v>0</v>
      </c>
      <c r="E15" s="479">
        <f>D15+'Capital Budget'!F7</f>
        <v>0</v>
      </c>
      <c r="F15" s="479">
        <f>E15+'Capital Budget'!G7</f>
        <v>0</v>
      </c>
      <c r="G15" s="479">
        <f>F15+'Capital Budget'!H7</f>
        <v>0</v>
      </c>
      <c r="H15" s="479">
        <f>G15+'Capital Budget'!I7</f>
        <v>0</v>
      </c>
      <c r="I15" s="479">
        <f>H15+'Capital Budget'!J7</f>
        <v>0</v>
      </c>
      <c r="J15" s="479">
        <f>I15+'Capital Budget'!K7</f>
        <v>0</v>
      </c>
      <c r="K15" s="479">
        <f>J15+'Capital Budget'!L7</f>
        <v>0</v>
      </c>
      <c r="L15" s="479">
        <f>K15+'Capital Budget'!M7</f>
        <v>0</v>
      </c>
      <c r="M15" s="479">
        <f>L15+'Capital Budget'!N7</f>
        <v>0</v>
      </c>
      <c r="N15" s="479">
        <f>M15+'Capital Budget'!O7</f>
        <v>0</v>
      </c>
      <c r="O15" s="479">
        <f>N15+'Capital Budget'!P7</f>
        <v>0</v>
      </c>
      <c r="P15" s="479">
        <f>'[1]Capital Budget'!R9+O15</f>
        <v>0</v>
      </c>
      <c r="Q15" s="479">
        <f>SUM('Capital Budget'!Q7:S7)+O15</f>
        <v>0</v>
      </c>
      <c r="R15" s="479">
        <f>SUM('Capital Budget'!R7:T7)+Q15</f>
        <v>0</v>
      </c>
      <c r="S15" s="479">
        <f>SUM('Capital Budget'!S7:U7)+R15</f>
        <v>0</v>
      </c>
      <c r="T15" s="479">
        <f>SUM('Capital Budget'!T7:V7)+S15</f>
        <v>0</v>
      </c>
      <c r="U15" s="479"/>
      <c r="V15" s="479">
        <f>SUM('Capital Budget'!AC7:AE7)+T15</f>
        <v>0</v>
      </c>
      <c r="W15" s="479">
        <f>SUM('Capital Budget'!AF7:AH7)+V15</f>
        <v>0</v>
      </c>
      <c r="X15" s="479">
        <f>SUM('Capital Budget'!AI7:AK7)+W15</f>
        <v>0</v>
      </c>
      <c r="Y15" s="479">
        <f>SUM('Capital Budget'!AL7:AN7)+X15</f>
        <v>0</v>
      </c>
      <c r="Z15" s="479"/>
      <c r="AA15" s="479">
        <f>SUM('Capital Budget'!AP7:AR7)+Y15</f>
        <v>0</v>
      </c>
      <c r="AB15" s="479">
        <f>SUM('Capital Budget'!AS7:AU7)+AA15</f>
        <v>0</v>
      </c>
      <c r="AC15" s="479">
        <f>SUM('Capital Budget'!AV7:AX7)+AB15</f>
        <v>0</v>
      </c>
      <c r="AD15" s="479">
        <f>SUM('Capital Budget'!AY7:BA7)+AC15</f>
        <v>0</v>
      </c>
      <c r="AE15" s="479"/>
      <c r="AF15" s="479">
        <f>SUM('Capital Budget'!BB7:BD7)+AD15</f>
        <v>0</v>
      </c>
      <c r="AG15" s="479">
        <f>SUM('Capital Budget'!BE7:BG7)+AF15</f>
        <v>0</v>
      </c>
      <c r="AH15" s="479">
        <f>SUM('Capital Budget'!BH7:BJ7)+AG15</f>
        <v>0</v>
      </c>
      <c r="AI15" s="479">
        <f>SUM('Capital Budget'!BK7:BM7)+AH15</f>
        <v>0</v>
      </c>
      <c r="AJ15" s="480"/>
      <c r="AK15" s="480"/>
      <c r="AL15" s="480"/>
      <c r="AM15" s="480"/>
      <c r="AN15" s="480"/>
      <c r="AO15" s="480"/>
      <c r="AP15" s="480"/>
      <c r="AQ15" s="480"/>
      <c r="AR15" s="480"/>
      <c r="AS15" s="480"/>
      <c r="AT15" s="480"/>
    </row>
    <row r="16" spans="1:46" x14ac:dyDescent="0.2">
      <c r="A16" s="482" t="str">
        <f>'Capital Budget'!B8</f>
        <v>Computer hardware &amp; software</v>
      </c>
      <c r="B16" s="235"/>
      <c r="C16" s="483"/>
      <c r="D16" s="479">
        <f>'Capital Budget'!E8</f>
        <v>5000</v>
      </c>
      <c r="E16" s="479">
        <f>D16+'Capital Budget'!F8</f>
        <v>5000</v>
      </c>
      <c r="F16" s="479">
        <f>E16+'Capital Budget'!G8</f>
        <v>5000</v>
      </c>
      <c r="G16" s="479">
        <f>F16+'Capital Budget'!H8</f>
        <v>5000</v>
      </c>
      <c r="H16" s="479">
        <f>G16+'Capital Budget'!I8</f>
        <v>5000</v>
      </c>
      <c r="I16" s="479">
        <f>H16+'Capital Budget'!J8</f>
        <v>5000</v>
      </c>
      <c r="J16" s="479">
        <f>I16+'Capital Budget'!K8</f>
        <v>5000</v>
      </c>
      <c r="K16" s="479">
        <f>J16+'Capital Budget'!L8</f>
        <v>5000</v>
      </c>
      <c r="L16" s="479">
        <f>K16+'Capital Budget'!M8</f>
        <v>5000</v>
      </c>
      <c r="M16" s="479">
        <f>L16+'Capital Budget'!N8</f>
        <v>5000</v>
      </c>
      <c r="N16" s="479">
        <f>M16+'Capital Budget'!O8</f>
        <v>5000</v>
      </c>
      <c r="O16" s="479">
        <f>N16+'Capital Budget'!P8</f>
        <v>5000</v>
      </c>
      <c r="P16" s="479">
        <f>'[1]Capital Budget'!R10+O16</f>
        <v>5000</v>
      </c>
      <c r="Q16" s="479">
        <f>SUM('Capital Budget'!Q8:S8)+O16</f>
        <v>5000</v>
      </c>
      <c r="R16" s="479">
        <f>SUM('Capital Budget'!R8:T8)+Q16</f>
        <v>5000</v>
      </c>
      <c r="S16" s="479">
        <f>SUM('Capital Budget'!S8:U8)+R16</f>
        <v>5000</v>
      </c>
      <c r="T16" s="479">
        <f>SUM('Capital Budget'!T8:V8)+S16</f>
        <v>5000</v>
      </c>
      <c r="U16" s="479"/>
      <c r="V16" s="479">
        <f>SUM('Capital Budget'!AC8:AE8)+T16</f>
        <v>5000</v>
      </c>
      <c r="W16" s="479">
        <f>SUM('Capital Budget'!AF8:AH8)+V16</f>
        <v>5000</v>
      </c>
      <c r="X16" s="479">
        <f>SUM('Capital Budget'!AI8:AK8)+W16</f>
        <v>5000</v>
      </c>
      <c r="Y16" s="479">
        <f>SUM('Capital Budget'!AL8:AN8)+X16</f>
        <v>5000</v>
      </c>
      <c r="Z16" s="479"/>
      <c r="AA16" s="479">
        <f>SUM('Capital Budget'!AP8:AR8)+Y16</f>
        <v>5000</v>
      </c>
      <c r="AB16" s="479">
        <f>SUM('Capital Budget'!AS8:AU8)+AA16</f>
        <v>5000</v>
      </c>
      <c r="AC16" s="479">
        <f>SUM('Capital Budget'!AV8:AX8)+AB16</f>
        <v>5000</v>
      </c>
      <c r="AD16" s="479">
        <f>SUM('Capital Budget'!AY8:BA8)+AC16</f>
        <v>5000</v>
      </c>
      <c r="AE16" s="479"/>
      <c r="AF16" s="479">
        <f>SUM('Capital Budget'!BB8:BD8)+AD16</f>
        <v>5000</v>
      </c>
      <c r="AG16" s="479">
        <f>SUM('Capital Budget'!BE8:BG8)+AF16</f>
        <v>5000</v>
      </c>
      <c r="AH16" s="479">
        <f>SUM('Capital Budget'!BH8:BJ8)+AG16</f>
        <v>5000</v>
      </c>
      <c r="AI16" s="479">
        <f>SUM('Capital Budget'!BK8:BM8)+AH16</f>
        <v>5000</v>
      </c>
      <c r="AJ16" s="480"/>
      <c r="AK16" s="480"/>
      <c r="AL16" s="480"/>
      <c r="AM16" s="480"/>
      <c r="AN16" s="480"/>
      <c r="AO16" s="480"/>
      <c r="AP16" s="480"/>
      <c r="AQ16" s="480"/>
      <c r="AR16" s="480"/>
      <c r="AS16" s="480"/>
      <c r="AT16" s="480"/>
    </row>
    <row r="17" spans="1:46" x14ac:dyDescent="0.2">
      <c r="A17" s="231" t="s">
        <v>242</v>
      </c>
      <c r="B17" s="231"/>
      <c r="C17" s="435"/>
      <c r="D17" s="481">
        <f t="shared" ref="D17:O17" si="2">SUM(D14:D16)</f>
        <v>5000</v>
      </c>
      <c r="E17" s="481">
        <f t="shared" si="2"/>
        <v>5000</v>
      </c>
      <c r="F17" s="481">
        <f t="shared" si="2"/>
        <v>5000</v>
      </c>
      <c r="G17" s="481">
        <f t="shared" si="2"/>
        <v>5000</v>
      </c>
      <c r="H17" s="481">
        <f t="shared" si="2"/>
        <v>5000</v>
      </c>
      <c r="I17" s="481">
        <f t="shared" si="2"/>
        <v>5000</v>
      </c>
      <c r="J17" s="481">
        <f t="shared" si="2"/>
        <v>5000</v>
      </c>
      <c r="K17" s="481">
        <f t="shared" si="2"/>
        <v>5000</v>
      </c>
      <c r="L17" s="481">
        <f t="shared" si="2"/>
        <v>5000</v>
      </c>
      <c r="M17" s="481">
        <f t="shared" si="2"/>
        <v>5000</v>
      </c>
      <c r="N17" s="481">
        <f t="shared" si="2"/>
        <v>5000</v>
      </c>
      <c r="O17" s="481">
        <f t="shared" si="2"/>
        <v>5000</v>
      </c>
      <c r="P17" s="481">
        <f>SUM(P15:P15)</f>
        <v>0</v>
      </c>
      <c r="Q17" s="481">
        <f>SUM(Q14:Q16)</f>
        <v>5000</v>
      </c>
      <c r="R17" s="481">
        <f>SUM(R14:R16)</f>
        <v>5000</v>
      </c>
      <c r="S17" s="481">
        <f>SUM(S14:S16)</f>
        <v>75000</v>
      </c>
      <c r="T17" s="481">
        <f>SUM(T14:T16)</f>
        <v>75000</v>
      </c>
      <c r="U17" s="481">
        <f>SUM(U15:U15)</f>
        <v>0</v>
      </c>
      <c r="V17" s="481">
        <f>SUM(V14:V16)</f>
        <v>75000</v>
      </c>
      <c r="W17" s="481">
        <f>SUM(W14:W16)</f>
        <v>75000</v>
      </c>
      <c r="X17" s="481">
        <f>SUM(X14:X16)</f>
        <v>75000</v>
      </c>
      <c r="Y17" s="481">
        <f>SUM(Y14:Y16)</f>
        <v>75000</v>
      </c>
      <c r="Z17" s="481"/>
      <c r="AA17" s="481">
        <f>SUM(AA14:AA16)</f>
        <v>75000</v>
      </c>
      <c r="AB17" s="481">
        <f>SUM(AB14:AB16)</f>
        <v>75000</v>
      </c>
      <c r="AC17" s="481">
        <f>SUM(AC14:AC16)</f>
        <v>75000</v>
      </c>
      <c r="AD17" s="481">
        <f>SUM(AD14:AD16)</f>
        <v>75000</v>
      </c>
      <c r="AE17" s="481"/>
      <c r="AF17" s="481">
        <f>SUM(AF14:AF16)</f>
        <v>75000</v>
      </c>
      <c r="AG17" s="481">
        <f>SUM(AG14:AG16)</f>
        <v>75000</v>
      </c>
      <c r="AH17" s="481">
        <f>SUM(AH14:AH16)</f>
        <v>75000</v>
      </c>
      <c r="AI17" s="481">
        <f>SUM(AI14:AI16)</f>
        <v>75000</v>
      </c>
      <c r="AJ17" s="481">
        <f>SUM(AJ15:AJ15)</f>
        <v>0</v>
      </c>
      <c r="AK17" s="481"/>
      <c r="AL17" s="480"/>
      <c r="AM17" s="480"/>
      <c r="AN17" s="480"/>
      <c r="AO17" s="480"/>
      <c r="AP17" s="480"/>
      <c r="AQ17" s="480"/>
      <c r="AR17" s="480"/>
      <c r="AS17" s="480"/>
      <c r="AT17" s="480"/>
    </row>
    <row r="18" spans="1:46" x14ac:dyDescent="0.2">
      <c r="A18" s="231" t="s">
        <v>243</v>
      </c>
      <c r="B18" s="231"/>
      <c r="C18" s="231"/>
      <c r="D18" s="479">
        <f>'Capital Budget'!E17</f>
        <v>138.88888888888889</v>
      </c>
      <c r="E18" s="479">
        <f>'Capital Budget'!F17+'balance-sht'!D18</f>
        <v>277.77777777777777</v>
      </c>
      <c r="F18" s="479">
        <f>'Capital Budget'!G17+'balance-sht'!E18</f>
        <v>416.66666666666663</v>
      </c>
      <c r="G18" s="479">
        <f>'Capital Budget'!H17+'balance-sht'!F18</f>
        <v>555.55555555555554</v>
      </c>
      <c r="H18" s="479">
        <f>'Capital Budget'!I17+'balance-sht'!G18</f>
        <v>694.44444444444446</v>
      </c>
      <c r="I18" s="479">
        <f>'Capital Budget'!J17+'balance-sht'!H18</f>
        <v>833.33333333333337</v>
      </c>
      <c r="J18" s="479">
        <f>'Capital Budget'!K17+'balance-sht'!I18</f>
        <v>972.22222222222229</v>
      </c>
      <c r="K18" s="479">
        <f>'Capital Budget'!L17+'balance-sht'!J18</f>
        <v>1111.1111111111111</v>
      </c>
      <c r="L18" s="479">
        <f>'Capital Budget'!M17+'balance-sht'!K18</f>
        <v>1250</v>
      </c>
      <c r="M18" s="479">
        <f>'Capital Budget'!N17+'balance-sht'!L18</f>
        <v>1388.8888888888889</v>
      </c>
      <c r="N18" s="479">
        <f>'Capital Budget'!O17+'balance-sht'!M18</f>
        <v>1527.7777777777778</v>
      </c>
      <c r="O18" s="479">
        <f>'Capital Budget'!P17+'balance-sht'!N18</f>
        <v>1666.6666666666667</v>
      </c>
      <c r="P18" s="479"/>
      <c r="Q18" s="479">
        <f>O18+SUM('Capital Budget'!Q17:S17)</f>
        <v>2083.3333333333335</v>
      </c>
      <c r="R18" s="479">
        <f>Q18+SUM('Capital Budget'!T17:V17)</f>
        <v>2500</v>
      </c>
      <c r="S18" s="479">
        <f>R18+SUM('Capital Budget'!W17:Y17)</f>
        <v>4305.5555555555547</v>
      </c>
      <c r="T18" s="479">
        <f>S18+SUM('Capital Budget'!Z17:AB17)</f>
        <v>6388.8888888888878</v>
      </c>
      <c r="U18" s="479"/>
      <c r="V18" s="479">
        <f>T18+SUM('Capital Budget'!AC17:AE17)</f>
        <v>8472.2222222222208</v>
      </c>
      <c r="W18" s="479">
        <f>V18+SUM('Capital Budget'!AF17:AH17)</f>
        <v>10555.555555555555</v>
      </c>
      <c r="X18" s="479">
        <f>W18+SUM('Capital Budget'!AI17:AK17)</f>
        <v>12638.888888888887</v>
      </c>
      <c r="Y18" s="479">
        <f>X18+SUM('Capital Budget'!AL17:AN17)</f>
        <v>14722.222222222219</v>
      </c>
      <c r="Z18" s="479"/>
      <c r="AA18" s="479">
        <f>Y18+SUM('Capital Budget'!AO17:AQ17)</f>
        <v>17222.222222222219</v>
      </c>
      <c r="AB18" s="479">
        <f>AA18+SUM('Capital Budget'!AR17:AT17)</f>
        <v>19722.222222222219</v>
      </c>
      <c r="AC18" s="479">
        <f>AB18+SUM('Capital Budget'!AU17:AW17)</f>
        <v>22222.222222222219</v>
      </c>
      <c r="AD18" s="479">
        <f>AC18+SUM('Capital Budget'!AX17:AZ17)</f>
        <v>24722.222222222219</v>
      </c>
      <c r="AE18" s="479"/>
      <c r="AF18" s="479">
        <f>AD18+SUM('Capital Budget'!BA17:BC17)</f>
        <v>27222.222222222219</v>
      </c>
      <c r="AG18" s="479">
        <f>AF18+SUM('Capital Budget'!BD17:BF17)</f>
        <v>29722.222222222219</v>
      </c>
      <c r="AH18" s="479">
        <f>AG18+SUM('Capital Budget'!BG17:BI17)</f>
        <v>32222.222222222219</v>
      </c>
      <c r="AI18" s="479">
        <f>AH18+SUM('Capital Budget'!BJ17:BL17)</f>
        <v>34722.222222222219</v>
      </c>
      <c r="AJ18" s="480"/>
      <c r="AK18" s="480"/>
      <c r="AL18" s="480"/>
      <c r="AM18" s="480"/>
      <c r="AN18" s="480"/>
      <c r="AO18" s="480"/>
      <c r="AP18" s="480"/>
      <c r="AQ18" s="480"/>
      <c r="AR18" s="480"/>
      <c r="AS18" s="480"/>
      <c r="AT18" s="480"/>
    </row>
    <row r="19" spans="1:46" s="193" customFormat="1" x14ac:dyDescent="0.2">
      <c r="A19" s="214" t="s">
        <v>244</v>
      </c>
      <c r="B19" s="214"/>
      <c r="C19" s="214"/>
      <c r="D19" s="481">
        <f>D17-D18</f>
        <v>4861.1111111111113</v>
      </c>
      <c r="E19" s="481">
        <f>E17-E18</f>
        <v>4722.2222222222226</v>
      </c>
      <c r="F19" s="481">
        <f t="shared" ref="F19:N19" si="3">F17-F18</f>
        <v>4583.333333333333</v>
      </c>
      <c r="G19" s="481">
        <f t="shared" si="3"/>
        <v>4444.4444444444443</v>
      </c>
      <c r="H19" s="481">
        <f t="shared" si="3"/>
        <v>4305.5555555555557</v>
      </c>
      <c r="I19" s="481">
        <f t="shared" si="3"/>
        <v>4166.666666666667</v>
      </c>
      <c r="J19" s="481">
        <f t="shared" si="3"/>
        <v>4027.7777777777778</v>
      </c>
      <c r="K19" s="481">
        <f t="shared" si="3"/>
        <v>3888.8888888888887</v>
      </c>
      <c r="L19" s="481">
        <f t="shared" si="3"/>
        <v>3750</v>
      </c>
      <c r="M19" s="481">
        <f t="shared" si="3"/>
        <v>3611.1111111111113</v>
      </c>
      <c r="N19" s="481">
        <f t="shared" si="3"/>
        <v>3472.2222222222222</v>
      </c>
      <c r="O19" s="481">
        <f>O17-O18</f>
        <v>3333.333333333333</v>
      </c>
      <c r="P19" s="481"/>
      <c r="Q19" s="481">
        <f>Q17-Q18</f>
        <v>2916.6666666666665</v>
      </c>
      <c r="R19" s="481">
        <f>R17-R18</f>
        <v>2500</v>
      </c>
      <c r="S19" s="481">
        <f>S17-S18</f>
        <v>70694.444444444438</v>
      </c>
      <c r="T19" s="481">
        <f>T17-T18</f>
        <v>68611.111111111109</v>
      </c>
      <c r="U19" s="481"/>
      <c r="V19" s="481">
        <f>V17-V18</f>
        <v>66527.777777777781</v>
      </c>
      <c r="W19" s="481">
        <f>W17-W18</f>
        <v>64444.444444444445</v>
      </c>
      <c r="X19" s="481">
        <f>X17-X18</f>
        <v>62361.111111111109</v>
      </c>
      <c r="Y19" s="481">
        <f>Y17-Y18</f>
        <v>60277.777777777781</v>
      </c>
      <c r="Z19" s="481"/>
      <c r="AA19" s="481">
        <f>AA17-AA18</f>
        <v>57777.777777777781</v>
      </c>
      <c r="AB19" s="481">
        <f>AB17-AB18</f>
        <v>55277.777777777781</v>
      </c>
      <c r="AC19" s="481">
        <f>AC17-AC18</f>
        <v>52777.777777777781</v>
      </c>
      <c r="AD19" s="481">
        <f>AD17-AD18</f>
        <v>50277.777777777781</v>
      </c>
      <c r="AE19" s="481"/>
      <c r="AF19" s="481">
        <f>AF17-AF18</f>
        <v>47777.777777777781</v>
      </c>
      <c r="AG19" s="481">
        <f>AG17-AG18</f>
        <v>45277.777777777781</v>
      </c>
      <c r="AH19" s="481">
        <f>AH17-AH18</f>
        <v>42777.777777777781</v>
      </c>
      <c r="AI19" s="481">
        <f>AI17-AI18</f>
        <v>40277.777777777781</v>
      </c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</row>
    <row r="20" spans="1:46" ht="10.5" customHeight="1" x14ac:dyDescent="0.2"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0"/>
      <c r="AJ20" s="480"/>
      <c r="AK20" s="480"/>
      <c r="AL20" s="480"/>
      <c r="AM20" s="480"/>
      <c r="AN20" s="480"/>
      <c r="AO20" s="480"/>
      <c r="AP20" s="480"/>
      <c r="AQ20" s="480"/>
      <c r="AR20" s="480"/>
      <c r="AS20" s="480"/>
      <c r="AT20" s="480"/>
    </row>
    <row r="21" spans="1:46" s="193" customFormat="1" ht="15" customHeight="1" x14ac:dyDescent="0.2">
      <c r="A21" s="214" t="s">
        <v>15</v>
      </c>
      <c r="B21" s="429"/>
      <c r="C21" s="429"/>
      <c r="D21" s="481">
        <f t="shared" ref="D21:O21" si="4">D11+D19</f>
        <v>246131.27068950722</v>
      </c>
      <c r="E21" s="481">
        <f t="shared" si="4"/>
        <v>222993.66021000792</v>
      </c>
      <c r="F21" s="481">
        <f t="shared" si="4"/>
        <v>209607.66705066542</v>
      </c>
      <c r="G21" s="481">
        <f t="shared" si="4"/>
        <v>191338.7672704228</v>
      </c>
      <c r="H21" s="481">
        <f t="shared" si="4"/>
        <v>168409.06882847115</v>
      </c>
      <c r="I21" s="481">
        <f t="shared" si="4"/>
        <v>161058.45639314046</v>
      </c>
      <c r="J21" s="481">
        <f t="shared" si="4"/>
        <v>156231.08408183721</v>
      </c>
      <c r="K21" s="481">
        <f t="shared" si="4"/>
        <v>147570.58186587534</v>
      </c>
      <c r="L21" s="481">
        <f t="shared" si="4"/>
        <v>135415.70093983086</v>
      </c>
      <c r="M21" s="481">
        <f t="shared" si="4"/>
        <v>140154.78478676046</v>
      </c>
      <c r="N21" s="481">
        <f t="shared" si="4"/>
        <v>148886.95890068321</v>
      </c>
      <c r="O21" s="481">
        <f t="shared" si="4"/>
        <v>155427.3801944966</v>
      </c>
      <c r="P21" s="481"/>
      <c r="Q21" s="481">
        <f>Q11+Q19</f>
        <v>227013.54682106874</v>
      </c>
      <c r="R21" s="481">
        <f>R11+R19</f>
        <v>359593.93833822804</v>
      </c>
      <c r="S21" s="481">
        <f>S11+S19</f>
        <v>2662559.3260732805</v>
      </c>
      <c r="T21" s="481">
        <f>T11+T19</f>
        <v>2524733.4880320895</v>
      </c>
      <c r="U21" s="481"/>
      <c r="V21" s="481">
        <f>V11+V19</f>
        <v>2432877.5847681165</v>
      </c>
      <c r="W21" s="481">
        <f>W11+W19</f>
        <v>2363015.6722301929</v>
      </c>
      <c r="X21" s="481">
        <f>X11+X19</f>
        <v>2397627.3477051635</v>
      </c>
      <c r="Y21" s="481">
        <f>Y11+Y19</f>
        <v>2582215.3417238016</v>
      </c>
      <c r="Z21" s="481"/>
      <c r="AA21" s="481">
        <f>AA11+AA19</f>
        <v>2913602.3132885899</v>
      </c>
      <c r="AB21" s="481">
        <f>AB11+AB19</f>
        <v>3410361.925224646</v>
      </c>
      <c r="AC21" s="481">
        <f>AC11+AC19</f>
        <v>4103345.518280155</v>
      </c>
      <c r="AD21" s="481">
        <f>AD11+AD19</f>
        <v>5061263.4012047015</v>
      </c>
      <c r="AE21" s="481"/>
      <c r="AF21" s="481">
        <f>AF11+AF19</f>
        <v>6407562.2381605022</v>
      </c>
      <c r="AG21" s="481">
        <f>AG11+AG19</f>
        <v>8058555.8699228223</v>
      </c>
      <c r="AH21" s="481">
        <f>AH11+AH19</f>
        <v>10057564.355827974</v>
      </c>
      <c r="AI21" s="481">
        <f>AI11+AI19</f>
        <v>12510562.821838414</v>
      </c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</row>
    <row r="22" spans="1:46" ht="11.25" customHeight="1" x14ac:dyDescent="0.2">
      <c r="B22" s="484"/>
      <c r="C22" s="484"/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80"/>
      <c r="AD22" s="480"/>
      <c r="AE22" s="480"/>
      <c r="AF22" s="480"/>
      <c r="AG22" s="480"/>
      <c r="AH22" s="480"/>
      <c r="AI22" s="480"/>
      <c r="AJ22" s="480"/>
      <c r="AK22" s="480"/>
      <c r="AL22" s="480"/>
      <c r="AM22" s="480"/>
      <c r="AN22" s="480"/>
      <c r="AO22" s="480"/>
      <c r="AP22" s="480"/>
      <c r="AQ22" s="480"/>
      <c r="AR22" s="480"/>
      <c r="AS22" s="480"/>
      <c r="AT22" s="480"/>
    </row>
    <row r="23" spans="1:46" ht="15" customHeight="1" x14ac:dyDescent="0.2">
      <c r="A23" s="214" t="s">
        <v>180</v>
      </c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  <c r="AE23" s="480"/>
      <c r="AF23" s="480"/>
      <c r="AG23" s="480"/>
      <c r="AH23" s="480"/>
      <c r="AI23" s="480"/>
      <c r="AJ23" s="480"/>
      <c r="AK23" s="480"/>
      <c r="AL23" s="480"/>
      <c r="AM23" s="480"/>
      <c r="AN23" s="480"/>
      <c r="AO23" s="480"/>
      <c r="AP23" s="480"/>
      <c r="AQ23" s="480"/>
      <c r="AR23" s="480"/>
      <c r="AS23" s="480"/>
      <c r="AT23" s="480"/>
    </row>
    <row r="24" spans="1:46" x14ac:dyDescent="0.2">
      <c r="A24" s="231" t="s">
        <v>16</v>
      </c>
      <c r="B24" s="231"/>
      <c r="C24" s="231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</row>
    <row r="25" spans="1:46" s="216" customFormat="1" x14ac:dyDescent="0.2">
      <c r="A25" s="216" t="s">
        <v>23</v>
      </c>
      <c r="D25" s="480">
        <f>Operations!C37</f>
        <v>17304.192566666668</v>
      </c>
      <c r="E25" s="480">
        <f>Operations!D37</f>
        <v>9173.715674666666</v>
      </c>
      <c r="F25" s="480">
        <f>Operations!E37</f>
        <v>9214.2256889599994</v>
      </c>
      <c r="G25" s="480">
        <f>Operations!F37</f>
        <v>22592.906683635199</v>
      </c>
      <c r="H25" s="480">
        <f>Operations!G37</f>
        <v>9310.3382253514246</v>
      </c>
      <c r="I25" s="480">
        <f>Operations!H37</f>
        <v>9367.1695302954613</v>
      </c>
      <c r="J25" s="480">
        <f>Operations!I37</f>
        <v>9430.7945264723803</v>
      </c>
      <c r="K25" s="480">
        <f>Operations!J37</f>
        <v>22835.36126442633</v>
      </c>
      <c r="L25" s="480">
        <f>Operations!K37</f>
        <v>9581.7824661715731</v>
      </c>
      <c r="M25" s="480">
        <f>Operations!L37</f>
        <v>9671.0806837596829</v>
      </c>
      <c r="N25" s="480">
        <f>Operations!M37</f>
        <v>9771.0682223836338</v>
      </c>
      <c r="O25" s="480">
        <f>Operations!N37</f>
        <v>23216.362001780057</v>
      </c>
      <c r="P25" s="480"/>
      <c r="Q25" s="480">
        <f>Operations!R37</f>
        <v>11473.308962680079</v>
      </c>
      <c r="R25" s="480">
        <f>Operations!S37</f>
        <v>25013.808903606623</v>
      </c>
      <c r="S25" s="480">
        <f>Operations!T37</f>
        <v>11892.554104462812</v>
      </c>
      <c r="T25" s="480">
        <f>Operations!U37</f>
        <v>12149.395195915167</v>
      </c>
      <c r="U25" s="480"/>
      <c r="V25" s="480">
        <f>Operations!AE37</f>
        <v>75205.414262385166</v>
      </c>
      <c r="W25" s="480">
        <f>Operations!AH37</f>
        <v>89672.417584852563</v>
      </c>
      <c r="X25" s="480">
        <f>Operations!AK37</f>
        <v>77650.019672972907</v>
      </c>
      <c r="Y25" s="480">
        <f>Operations!AN37</f>
        <v>92603.924035842545</v>
      </c>
      <c r="Z25" s="480"/>
      <c r="AA25" s="480">
        <f>Operations!AR37</f>
        <v>104956.16760177452</v>
      </c>
      <c r="AB25" s="480">
        <f>Operations!AU37</f>
        <v>120244.19813360368</v>
      </c>
      <c r="AC25" s="480">
        <f>Operations!AX37</f>
        <v>109086.92847122141</v>
      </c>
      <c r="AD25" s="480">
        <f>Operations!BA37</f>
        <v>125049.06067579126</v>
      </c>
      <c r="AE25" s="480"/>
      <c r="AF25" s="480">
        <f>Operations!BE37</f>
        <v>142747.93362606812</v>
      </c>
      <c r="AG25" s="480">
        <f>Operations!BH37</f>
        <v>158893.01397463965</v>
      </c>
      <c r="AH25" s="480">
        <f>Operations!BK37</f>
        <v>148983.45746718766</v>
      </c>
      <c r="AI25" s="480">
        <f>Operations!BN37</f>
        <v>166164.64978511329</v>
      </c>
      <c r="AJ25" s="480"/>
      <c r="AK25" s="480"/>
      <c r="AL25" s="480"/>
      <c r="AM25" s="480"/>
      <c r="AN25" s="480"/>
      <c r="AO25" s="480"/>
      <c r="AP25" s="480"/>
      <c r="AQ25" s="480"/>
      <c r="AR25" s="480"/>
      <c r="AS25" s="480"/>
      <c r="AT25" s="480"/>
    </row>
    <row r="26" spans="1:46" x14ac:dyDescent="0.2">
      <c r="A26" s="231" t="s">
        <v>116</v>
      </c>
      <c r="B26" s="231"/>
      <c r="C26" s="231"/>
      <c r="D26" s="480">
        <f>Operations!C38</f>
        <v>6032.4999999999991</v>
      </c>
      <c r="E26" s="480">
        <f>Operations!D38</f>
        <v>6032.4999999999991</v>
      </c>
      <c r="F26" s="480">
        <f>Operations!E38</f>
        <v>6032.4999999999991</v>
      </c>
      <c r="G26" s="480">
        <f>Operations!F38</f>
        <v>6032.4999999999991</v>
      </c>
      <c r="H26" s="480">
        <f>Operations!G38</f>
        <v>6032.4999999999991</v>
      </c>
      <c r="I26" s="480">
        <f>Operations!H38</f>
        <v>6032.4999999999991</v>
      </c>
      <c r="J26" s="480">
        <f>Operations!I38</f>
        <v>6032.4999999999991</v>
      </c>
      <c r="K26" s="480">
        <f>Operations!J38</f>
        <v>6032.4999999999991</v>
      </c>
      <c r="L26" s="480">
        <f>Operations!K38</f>
        <v>6032.4999999999991</v>
      </c>
      <c r="M26" s="480">
        <f>Operations!L38</f>
        <v>6032.4999999999991</v>
      </c>
      <c r="N26" s="480">
        <f>Operations!M38</f>
        <v>6032.4999999999991</v>
      </c>
      <c r="O26" s="480">
        <f>Operations!N38</f>
        <v>6032.4999999999991</v>
      </c>
      <c r="P26" s="480"/>
      <c r="Q26" s="480">
        <f>Operations!R38</f>
        <v>8469.7250000000004</v>
      </c>
      <c r="R26" s="480">
        <f>Operations!U38</f>
        <v>8469.7250000000004</v>
      </c>
      <c r="S26" s="480">
        <f>Operations!X38</f>
        <v>43743.700000000019</v>
      </c>
      <c r="T26" s="480">
        <f>Operations!AA38</f>
        <v>43743.700000000019</v>
      </c>
      <c r="U26" s="480"/>
      <c r="V26" s="480">
        <f>Operations!AE38</f>
        <v>53579.358749999999</v>
      </c>
      <c r="W26" s="480">
        <f>Operations!AH38</f>
        <v>53579.358749999999</v>
      </c>
      <c r="X26" s="480">
        <f>Operations!AK38</f>
        <v>53579.358749999999</v>
      </c>
      <c r="Y26" s="480">
        <f>Operations!AN38</f>
        <v>53579.358749999999</v>
      </c>
      <c r="Z26" s="480"/>
      <c r="AA26" s="480">
        <f>Operations!AR38</f>
        <v>60619.539187500006</v>
      </c>
      <c r="AB26" s="480">
        <f>Operations!AU38</f>
        <v>60619.539187500006</v>
      </c>
      <c r="AC26" s="480">
        <f>Operations!AX38</f>
        <v>60619.539187500006</v>
      </c>
      <c r="AD26" s="480">
        <f>Operations!BA38</f>
        <v>60619.539187500006</v>
      </c>
      <c r="AE26" s="480"/>
      <c r="AF26" s="480">
        <f>Operations!BE38</f>
        <v>62591.563021875001</v>
      </c>
      <c r="AG26" s="480">
        <f>Operations!BH38</f>
        <v>62591.563021875001</v>
      </c>
      <c r="AH26" s="480">
        <f>Operations!BK38</f>
        <v>62591.563021875001</v>
      </c>
      <c r="AI26" s="480">
        <f>Operations!BN38</f>
        <v>62591.563021875001</v>
      </c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</row>
    <row r="27" spans="1:46" x14ac:dyDescent="0.2">
      <c r="A27" s="231" t="s">
        <v>223</v>
      </c>
      <c r="B27" s="231"/>
      <c r="C27" s="231"/>
      <c r="D27" s="480">
        <f>IF(Earnings!B47&gt;0,Earnings!B47,0)</f>
        <v>0</v>
      </c>
      <c r="E27" s="480">
        <f>IF(Earnings!C47&gt;0,Earnings!C47,0)+D27</f>
        <v>0</v>
      </c>
      <c r="F27" s="480">
        <f>IF(Earnings!D47&gt;0,Earnings!D47,0)+E27</f>
        <v>0</v>
      </c>
      <c r="G27" s="480">
        <f>IF(Earnings!E47&gt;0,Earnings!E47,0)+F27</f>
        <v>0</v>
      </c>
      <c r="H27" s="480">
        <f>IF(Earnings!F47&gt;0,Earnings!F47,0)+G27</f>
        <v>0</v>
      </c>
      <c r="I27" s="480">
        <f>IF(Earnings!G47&gt;0,Earnings!G47,0)+H27</f>
        <v>0</v>
      </c>
      <c r="J27" s="480">
        <f>IF(Earnings!H47&gt;0,Earnings!H47,0)+I27</f>
        <v>0</v>
      </c>
      <c r="K27" s="480">
        <f>IF(Earnings!I47&gt;0,Earnings!I47,0)+J27</f>
        <v>0</v>
      </c>
      <c r="L27" s="480">
        <f>IF(Earnings!J47&gt;0,Earnings!J47,0)+K27</f>
        <v>0</v>
      </c>
      <c r="M27" s="480">
        <f>IF(Earnings!K47&gt;0,Earnings!K47,0)+L27</f>
        <v>0</v>
      </c>
      <c r="N27" s="480">
        <f>IF(Earnings!L47&gt;0,Earnings!L47,0)+M27</f>
        <v>0</v>
      </c>
      <c r="O27" s="480">
        <f>IF(Earnings!M47&gt;0,Earnings!M47,0)+N27</f>
        <v>0</v>
      </c>
      <c r="P27" s="480">
        <f>IF(Earnings!N47&gt;0,Earnings!N47,0)+O27</f>
        <v>0</v>
      </c>
      <c r="Q27" s="480">
        <f>IF(Earnings!O47&gt;0,Earnings!O47,0)</f>
        <v>0</v>
      </c>
      <c r="R27" s="480">
        <f>IF(Earnings!P47&gt;0,Earnings!P47,0)+Q27</f>
        <v>0</v>
      </c>
      <c r="S27" s="480">
        <f>IF(Earnings!Q47&gt;0,Earnings!Q47,0)+R27</f>
        <v>0</v>
      </c>
      <c r="T27" s="480">
        <f>IF(Earnings!R47&gt;0,Earnings!R47,0)+S27</f>
        <v>0</v>
      </c>
      <c r="U27" s="480"/>
      <c r="V27" s="480">
        <f>IF(Earnings!T47&gt;0,Earnings!T47,0)</f>
        <v>0</v>
      </c>
      <c r="W27" s="480">
        <f>IF(Earnings!U47&gt;0,Earnings!U47,0)+V27</f>
        <v>0</v>
      </c>
      <c r="X27" s="480">
        <f>IF(Earnings!V47&gt;0,Earnings!V47,0)+W27</f>
        <v>0</v>
      </c>
      <c r="Y27" s="480">
        <f>IF(Earnings!W47&gt;0,Earnings!W47,0)+X27</f>
        <v>0</v>
      </c>
      <c r="Z27" s="480"/>
      <c r="AA27" s="480">
        <f>IF(Earnings!Y47&gt;0,Earnings!Y47,0)</f>
        <v>0</v>
      </c>
      <c r="AB27" s="480">
        <f>IF(Earnings!Z47&gt;0,Earnings!Z47,0)+AA27</f>
        <v>0</v>
      </c>
      <c r="AC27" s="480">
        <f>IF(Earnings!AA47&gt;0,Earnings!AA47,0)+AA27</f>
        <v>0</v>
      </c>
      <c r="AD27" s="480">
        <f>IF(Earnings!AB47&gt;0,Earnings!AB47,0)+AB27</f>
        <v>0</v>
      </c>
      <c r="AE27" s="480"/>
      <c r="AF27" s="480">
        <f>IF(Earnings!AD47&gt;0,Earnings!AD47,0)</f>
        <v>0</v>
      </c>
      <c r="AG27" s="480">
        <f>IF(Earnings!AE47&gt;0,Earnings!AE47,0)+AF27</f>
        <v>0</v>
      </c>
      <c r="AH27" s="480">
        <f>IF(Earnings!AF47&gt;0,Earnings!AF47,0)+AF27</f>
        <v>0</v>
      </c>
      <c r="AI27" s="480">
        <f>IF(Earnings!AG47&gt;0,Earnings!AG47,0)+AG27</f>
        <v>0</v>
      </c>
      <c r="AJ27" s="480"/>
      <c r="AK27" s="480"/>
      <c r="AL27" s="480"/>
      <c r="AM27" s="480"/>
      <c r="AN27" s="480"/>
      <c r="AO27" s="480"/>
      <c r="AP27" s="480"/>
      <c r="AQ27" s="480"/>
      <c r="AR27" s="480"/>
      <c r="AS27" s="480"/>
      <c r="AT27" s="480"/>
    </row>
    <row r="28" spans="1:46" x14ac:dyDescent="0.2">
      <c r="A28" s="231" t="s">
        <v>224</v>
      </c>
      <c r="B28" s="231"/>
      <c r="C28" s="231"/>
      <c r="D28" s="480">
        <f>Financing!C35</f>
        <v>1220.435088710708</v>
      </c>
      <c r="E28" s="480">
        <f>Financing!D35</f>
        <v>1230.6053811166303</v>
      </c>
      <c r="F28" s="480">
        <f>Financing!E35</f>
        <v>1240.8604259592689</v>
      </c>
      <c r="G28" s="480">
        <f>Financing!F35</f>
        <v>1251.2009295089292</v>
      </c>
      <c r="H28" s="480">
        <f>Financing!G35</f>
        <v>1261.6276039215036</v>
      </c>
      <c r="I28" s="480">
        <f>Financing!H35</f>
        <v>1272.1411672875163</v>
      </c>
      <c r="J28" s="480">
        <f>Financing!I35</f>
        <v>1282.7423436815786</v>
      </c>
      <c r="K28" s="480">
        <f>Financing!J35</f>
        <v>1293.4318632122586</v>
      </c>
      <c r="L28" s="480">
        <f>Financing!K35</f>
        <v>1304.2104620723605</v>
      </c>
      <c r="M28" s="480">
        <f>Financing!L35</f>
        <v>1315.07888258963</v>
      </c>
      <c r="N28" s="480">
        <f>Financing!M35</f>
        <v>1326.037873277877</v>
      </c>
      <c r="O28" s="480">
        <f>Financing!N35</f>
        <v>1337.088188888526</v>
      </c>
      <c r="P28" s="480"/>
      <c r="Q28" s="480">
        <f>Financing!G60</f>
        <v>4078.4911632736921</v>
      </c>
      <c r="R28" s="480">
        <f>Financing!H60</f>
        <v>4181.3054882524912</v>
      </c>
      <c r="S28" s="480">
        <f>Financing!I60</f>
        <v>4286.7116505058266</v>
      </c>
      <c r="T28" s="480">
        <f>Financing!J60</f>
        <v>4394.7749874315696</v>
      </c>
      <c r="U28" s="480"/>
      <c r="V28" s="480">
        <f>Financing!K60</f>
        <v>4505.5624835123017</v>
      </c>
      <c r="W28" s="480">
        <f>Financing!L60</f>
        <v>4619.1428118365357</v>
      </c>
      <c r="X28" s="480">
        <f>Financing!M60</f>
        <v>4735.5863766666344</v>
      </c>
      <c r="Y28" s="480">
        <f>Financing!N60</f>
        <v>4854.9653570798127</v>
      </c>
      <c r="Z28" s="480"/>
      <c r="AA28" s="480">
        <f>Financing!O60</f>
        <v>4977.3537517092991</v>
      </c>
      <c r="AB28" s="480">
        <f>Financing!P60</f>
        <v>5102.8274246133542</v>
      </c>
      <c r="AC28" s="480">
        <f>Financing!Q60</f>
        <v>5231.4641523006121</v>
      </c>
      <c r="AD28" s="480">
        <f>Financing!R60</f>
        <v>5363.3436719408701</v>
      </c>
      <c r="AE28" s="480"/>
      <c r="AF28" s="480">
        <f>Financing!S60</f>
        <v>5498.5477307912261</v>
      </c>
      <c r="AG28" s="480">
        <f>Financing!T60</f>
        <v>5637.1601368681904</v>
      </c>
      <c r="AH28" s="480">
        <f>Financing!U60</f>
        <v>5779.266810897192</v>
      </c>
      <c r="AI28" s="480">
        <f>Financing!V60</f>
        <v>5924.9558395716649</v>
      </c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</row>
    <row r="29" spans="1:46" s="193" customFormat="1" x14ac:dyDescent="0.2">
      <c r="A29" s="214" t="s">
        <v>17</v>
      </c>
      <c r="B29" s="214"/>
      <c r="C29" s="214"/>
      <c r="D29" s="481">
        <f>SUM(D25:D28)</f>
        <v>24557.127655377375</v>
      </c>
      <c r="E29" s="481">
        <f t="shared" ref="E29:P29" si="5">SUM(E25:E28)</f>
        <v>16436.821055783297</v>
      </c>
      <c r="F29" s="481">
        <f t="shared" si="5"/>
        <v>16487.586114919268</v>
      </c>
      <c r="G29" s="481">
        <f t="shared" si="5"/>
        <v>29876.60761314413</v>
      </c>
      <c r="H29" s="481">
        <f t="shared" si="5"/>
        <v>16604.465829272929</v>
      </c>
      <c r="I29" s="481">
        <f t="shared" si="5"/>
        <v>16671.810697582976</v>
      </c>
      <c r="J29" s="481">
        <f t="shared" si="5"/>
        <v>16746.036870153956</v>
      </c>
      <c r="K29" s="481">
        <f t="shared" si="5"/>
        <v>30161.29312763859</v>
      </c>
      <c r="L29" s="481">
        <f t="shared" si="5"/>
        <v>16918.492928243933</v>
      </c>
      <c r="M29" s="481">
        <f t="shared" si="5"/>
        <v>17018.659566349314</v>
      </c>
      <c r="N29" s="481">
        <f t="shared" si="5"/>
        <v>17129.606095661511</v>
      </c>
      <c r="O29" s="481">
        <f t="shared" si="5"/>
        <v>30585.950190668584</v>
      </c>
      <c r="P29" s="481">
        <f t="shared" si="5"/>
        <v>0</v>
      </c>
      <c r="Q29" s="481">
        <f>SUM(Q25:Q28)</f>
        <v>24021.525125953769</v>
      </c>
      <c r="R29" s="481">
        <f>SUM(R25:R28)</f>
        <v>37664.83939185911</v>
      </c>
      <c r="S29" s="481">
        <f>SUM(S25:S28)</f>
        <v>59922.96575496866</v>
      </c>
      <c r="T29" s="481">
        <f>SUM(T25:T28)</f>
        <v>60287.870183346757</v>
      </c>
      <c r="U29" s="481"/>
      <c r="V29" s="481">
        <f>SUM(V25:V28)</f>
        <v>133290.33549589745</v>
      </c>
      <c r="W29" s="481">
        <f>SUM(W25:W28)</f>
        <v>147870.91914668909</v>
      </c>
      <c r="X29" s="481">
        <f>SUM(X25:X28)</f>
        <v>135964.96479963957</v>
      </c>
      <c r="Y29" s="481">
        <f>SUM(Y25:Y28)</f>
        <v>151038.24814292236</v>
      </c>
      <c r="Z29" s="481"/>
      <c r="AA29" s="481">
        <f>SUM(AA25:AA28)</f>
        <v>170553.06054098383</v>
      </c>
      <c r="AB29" s="481">
        <f>SUM(AB25:AB28)</f>
        <v>185966.56474571704</v>
      </c>
      <c r="AC29" s="481">
        <f>SUM(AC25:AC28)</f>
        <v>174937.93181102205</v>
      </c>
      <c r="AD29" s="481">
        <f>SUM(AD25:AD28)</f>
        <v>191031.94353523213</v>
      </c>
      <c r="AE29" s="481"/>
      <c r="AF29" s="481">
        <f>SUM(AF25:AF28)</f>
        <v>210838.04437873434</v>
      </c>
      <c r="AG29" s="481">
        <f>SUM(AG25:AG28)</f>
        <v>227121.73713338282</v>
      </c>
      <c r="AH29" s="481">
        <f>SUM(AH25:AH28)</f>
        <v>217354.28729995983</v>
      </c>
      <c r="AI29" s="481">
        <f>SUM(AI25:AI28)</f>
        <v>234681.16864655993</v>
      </c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</row>
    <row r="30" spans="1:46" x14ac:dyDescent="0.2"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</row>
    <row r="31" spans="1:46" x14ac:dyDescent="0.2">
      <c r="A31" s="231" t="s">
        <v>18</v>
      </c>
      <c r="B31" s="231"/>
      <c r="C31" s="231"/>
      <c r="D31" s="480"/>
      <c r="E31" s="480"/>
      <c r="F31" s="480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480"/>
      <c r="T31" s="480"/>
      <c r="U31" s="480"/>
      <c r="V31" s="480"/>
      <c r="W31" s="480"/>
      <c r="X31" s="480"/>
      <c r="Y31" s="480"/>
      <c r="Z31" s="480"/>
      <c r="AA31" s="480"/>
      <c r="AB31" s="480"/>
      <c r="AC31" s="480"/>
      <c r="AD31" s="480"/>
      <c r="AE31" s="480"/>
      <c r="AF31" s="480"/>
      <c r="AG31" s="480"/>
      <c r="AH31" s="480"/>
      <c r="AI31" s="480"/>
      <c r="AJ31" s="480"/>
      <c r="AK31" s="480"/>
      <c r="AL31" s="480"/>
      <c r="AM31" s="480"/>
      <c r="AN31" s="480"/>
      <c r="AO31" s="480"/>
      <c r="AP31" s="480"/>
      <c r="AQ31" s="480"/>
      <c r="AR31" s="480"/>
      <c r="AS31" s="480"/>
      <c r="AT31" s="480"/>
    </row>
    <row r="32" spans="1:46" x14ac:dyDescent="0.2">
      <c r="A32" s="231" t="s">
        <v>177</v>
      </c>
      <c r="B32" s="231"/>
      <c r="C32" s="231"/>
      <c r="D32" s="480">
        <f>Financing!C37</f>
        <v>248779.56491128932</v>
      </c>
      <c r="E32" s="480">
        <f>Financing!D37</f>
        <v>247548.95953017269</v>
      </c>
      <c r="F32" s="480">
        <f>Financing!E37</f>
        <v>246308.09910421344</v>
      </c>
      <c r="G32" s="480">
        <f>Financing!F37</f>
        <v>245056.89817470452</v>
      </c>
      <c r="H32" s="480">
        <f>Financing!G37</f>
        <v>243795.27057078303</v>
      </c>
      <c r="I32" s="480">
        <f>Financing!H37</f>
        <v>242523.12940349552</v>
      </c>
      <c r="J32" s="480">
        <f>Financing!I37</f>
        <v>241240.38705981395</v>
      </c>
      <c r="K32" s="480">
        <f>Financing!J37</f>
        <v>239946.95519660169</v>
      </c>
      <c r="L32" s="480">
        <f>Financing!K37</f>
        <v>238642.74473452935</v>
      </c>
      <c r="M32" s="480">
        <f>Financing!L37</f>
        <v>237327.66585193973</v>
      </c>
      <c r="N32" s="480">
        <f>Financing!M37</f>
        <v>236001.62797866185</v>
      </c>
      <c r="O32" s="480">
        <f>Financing!N37</f>
        <v>234664.53978977335</v>
      </c>
      <c r="P32" s="480"/>
      <c r="Q32" s="480">
        <f>O32-Financing!G60</f>
        <v>230586.04862649966</v>
      </c>
      <c r="R32" s="480">
        <f>Q32-Financing!H60</f>
        <v>226404.74313824717</v>
      </c>
      <c r="S32" s="480">
        <f>R32-Financing!I60</f>
        <v>222118.03148774133</v>
      </c>
      <c r="T32" s="480">
        <f>S32-Financing!J60</f>
        <v>217723.25650030977</v>
      </c>
      <c r="U32" s="480"/>
      <c r="V32" s="480">
        <f>T32-Financing!K60</f>
        <v>213217.69401679747</v>
      </c>
      <c r="W32" s="480">
        <f>V32-Financing!L60</f>
        <v>208598.55120496094</v>
      </c>
      <c r="X32" s="480">
        <f>W32-Financing!M60</f>
        <v>203862.96482829429</v>
      </c>
      <c r="Y32" s="480">
        <f>X32-Financing!N60</f>
        <v>199007.99947121448</v>
      </c>
      <c r="Z32" s="480"/>
      <c r="AA32" s="480">
        <f>Y32-Financing!O60</f>
        <v>194030.64571950518</v>
      </c>
      <c r="AB32" s="480">
        <f>AA32-Financing!P60</f>
        <v>188927.81829489183</v>
      </c>
      <c r="AC32" s="480">
        <f>AB32-Financing!Q60</f>
        <v>183696.35414259121</v>
      </c>
      <c r="AD32" s="480">
        <f>AC32-Financing!R60</f>
        <v>178333.01047065033</v>
      </c>
      <c r="AE32" s="480"/>
      <c r="AF32" s="480">
        <f>AD32-Financing!S60</f>
        <v>172834.4627398591</v>
      </c>
      <c r="AG32" s="480">
        <f>AF32-Financing!T60</f>
        <v>167197.30260299091</v>
      </c>
      <c r="AH32" s="480">
        <f>AG32-Financing!U60</f>
        <v>161418.03579209372</v>
      </c>
      <c r="AI32" s="480">
        <f>AH32-Financing!V60</f>
        <v>155493.07995252206</v>
      </c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</row>
    <row r="33" spans="1:46" x14ac:dyDescent="0.2">
      <c r="A33" s="231" t="s">
        <v>246</v>
      </c>
      <c r="B33" s="231"/>
      <c r="C33" s="231"/>
      <c r="D33" s="480">
        <v>0</v>
      </c>
      <c r="E33" s="480">
        <v>0</v>
      </c>
      <c r="F33" s="480">
        <v>0</v>
      </c>
      <c r="G33" s="480">
        <v>0</v>
      </c>
      <c r="H33" s="480">
        <v>0</v>
      </c>
      <c r="I33" s="480">
        <v>0</v>
      </c>
      <c r="J33" s="480">
        <v>0</v>
      </c>
      <c r="K33" s="480">
        <v>0</v>
      </c>
      <c r="L33" s="480">
        <v>0</v>
      </c>
      <c r="M33" s="480">
        <v>0</v>
      </c>
      <c r="N33" s="480">
        <v>0</v>
      </c>
      <c r="O33" s="480">
        <v>0</v>
      </c>
      <c r="P33" s="480"/>
      <c r="Q33" s="480">
        <v>0</v>
      </c>
      <c r="R33" s="480">
        <v>0</v>
      </c>
      <c r="S33" s="480">
        <v>0</v>
      </c>
      <c r="T33" s="480">
        <v>0</v>
      </c>
      <c r="U33" s="480"/>
      <c r="V33" s="480">
        <v>0</v>
      </c>
      <c r="W33" s="480">
        <v>0</v>
      </c>
      <c r="X33" s="480">
        <v>0</v>
      </c>
      <c r="Y33" s="480">
        <v>0</v>
      </c>
      <c r="Z33" s="480"/>
      <c r="AA33" s="480">
        <v>0</v>
      </c>
      <c r="AB33" s="480">
        <v>0</v>
      </c>
      <c r="AC33" s="480">
        <v>0</v>
      </c>
      <c r="AD33" s="480">
        <v>0</v>
      </c>
      <c r="AE33" s="480"/>
      <c r="AF33" s="480">
        <v>0</v>
      </c>
      <c r="AG33" s="480">
        <v>0</v>
      </c>
      <c r="AH33" s="480">
        <v>0</v>
      </c>
      <c r="AI33" s="480">
        <v>0</v>
      </c>
      <c r="AJ33" s="480"/>
      <c r="AK33" s="480"/>
      <c r="AL33" s="480"/>
      <c r="AM33" s="480"/>
      <c r="AN33" s="480"/>
      <c r="AO33" s="480"/>
      <c r="AP33" s="480"/>
      <c r="AQ33" s="480"/>
      <c r="AR33" s="480"/>
      <c r="AS33" s="480"/>
      <c r="AT33" s="480"/>
    </row>
    <row r="34" spans="1:46" s="193" customFormat="1" x14ac:dyDescent="0.2">
      <c r="A34" s="214" t="s">
        <v>19</v>
      </c>
      <c r="B34" s="214"/>
      <c r="C34" s="214"/>
      <c r="D34" s="481">
        <f>SUM(D32:D33)</f>
        <v>248779.56491128932</v>
      </c>
      <c r="E34" s="481">
        <f t="shared" ref="E34:Y34" si="6">SUM(E32:E33)</f>
        <v>247548.95953017269</v>
      </c>
      <c r="F34" s="481">
        <f t="shared" ref="F34:N34" si="7">SUM(F32:F33)</f>
        <v>246308.09910421344</v>
      </c>
      <c r="G34" s="481">
        <f t="shared" si="7"/>
        <v>245056.89817470452</v>
      </c>
      <c r="H34" s="481">
        <f t="shared" si="7"/>
        <v>243795.27057078303</v>
      </c>
      <c r="I34" s="481">
        <f t="shared" si="7"/>
        <v>242523.12940349552</v>
      </c>
      <c r="J34" s="481">
        <f t="shared" si="7"/>
        <v>241240.38705981395</v>
      </c>
      <c r="K34" s="481">
        <f t="shared" si="7"/>
        <v>239946.95519660169</v>
      </c>
      <c r="L34" s="481">
        <f t="shared" si="7"/>
        <v>238642.74473452935</v>
      </c>
      <c r="M34" s="481">
        <f t="shared" si="7"/>
        <v>237327.66585193973</v>
      </c>
      <c r="N34" s="481">
        <f t="shared" si="7"/>
        <v>236001.62797866185</v>
      </c>
      <c r="O34" s="481">
        <f t="shared" si="6"/>
        <v>234664.53978977335</v>
      </c>
      <c r="P34" s="481"/>
      <c r="Q34" s="481">
        <f t="shared" si="6"/>
        <v>230586.04862649966</v>
      </c>
      <c r="R34" s="481">
        <f t="shared" si="6"/>
        <v>226404.74313824717</v>
      </c>
      <c r="S34" s="481">
        <f t="shared" si="6"/>
        <v>222118.03148774133</v>
      </c>
      <c r="T34" s="481">
        <f t="shared" si="6"/>
        <v>217723.25650030977</v>
      </c>
      <c r="U34" s="481"/>
      <c r="V34" s="481">
        <f t="shared" si="6"/>
        <v>213217.69401679747</v>
      </c>
      <c r="W34" s="481">
        <f t="shared" si="6"/>
        <v>208598.55120496094</v>
      </c>
      <c r="X34" s="481">
        <f t="shared" si="6"/>
        <v>203862.96482829429</v>
      </c>
      <c r="Y34" s="481">
        <f t="shared" si="6"/>
        <v>199007.99947121448</v>
      </c>
      <c r="Z34" s="481"/>
      <c r="AA34" s="481">
        <f t="shared" ref="AA34:AI34" si="8">SUM(AA32:AA33)</f>
        <v>194030.64571950518</v>
      </c>
      <c r="AB34" s="481">
        <f t="shared" si="8"/>
        <v>188927.81829489183</v>
      </c>
      <c r="AC34" s="481">
        <f t="shared" si="8"/>
        <v>183696.35414259121</v>
      </c>
      <c r="AD34" s="481">
        <f t="shared" si="8"/>
        <v>178333.01047065033</v>
      </c>
      <c r="AE34" s="481"/>
      <c r="AF34" s="481">
        <f t="shared" si="8"/>
        <v>172834.4627398591</v>
      </c>
      <c r="AG34" s="481">
        <f t="shared" si="8"/>
        <v>167197.30260299091</v>
      </c>
      <c r="AH34" s="481">
        <f t="shared" si="8"/>
        <v>161418.03579209372</v>
      </c>
      <c r="AI34" s="481">
        <f t="shared" si="8"/>
        <v>155493.07995252206</v>
      </c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</row>
    <row r="35" spans="1:46" x14ac:dyDescent="0.2"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0"/>
      <c r="Y35" s="480"/>
      <c r="Z35" s="480"/>
      <c r="AA35" s="480"/>
      <c r="AB35" s="480"/>
      <c r="AC35" s="480"/>
      <c r="AD35" s="480"/>
      <c r="AE35" s="480"/>
      <c r="AF35" s="480"/>
      <c r="AG35" s="480"/>
      <c r="AH35" s="480"/>
      <c r="AI35" s="480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</row>
    <row r="36" spans="1:46" s="193" customFormat="1" x14ac:dyDescent="0.2">
      <c r="A36" s="214" t="s">
        <v>20</v>
      </c>
      <c r="B36" s="214"/>
      <c r="C36" s="214"/>
      <c r="D36" s="209">
        <f t="shared" ref="D36:O36" si="9">D29+D34</f>
        <v>273336.69256666669</v>
      </c>
      <c r="E36" s="209">
        <f t="shared" si="9"/>
        <v>263985.780585956</v>
      </c>
      <c r="F36" s="209">
        <f t="shared" si="9"/>
        <v>262795.68521913269</v>
      </c>
      <c r="G36" s="209">
        <f t="shared" si="9"/>
        <v>274933.50578784867</v>
      </c>
      <c r="H36" s="209">
        <f t="shared" si="9"/>
        <v>260399.73640005596</v>
      </c>
      <c r="I36" s="209">
        <f t="shared" si="9"/>
        <v>259194.94010107851</v>
      </c>
      <c r="J36" s="209">
        <f t="shared" si="9"/>
        <v>257986.42392996792</v>
      </c>
      <c r="K36" s="209">
        <f t="shared" si="9"/>
        <v>270108.24832424027</v>
      </c>
      <c r="L36" s="209">
        <f t="shared" si="9"/>
        <v>255561.23766277329</v>
      </c>
      <c r="M36" s="209">
        <f t="shared" si="9"/>
        <v>254346.32541828905</v>
      </c>
      <c r="N36" s="209">
        <f t="shared" si="9"/>
        <v>253131.23407432338</v>
      </c>
      <c r="O36" s="209">
        <f t="shared" si="9"/>
        <v>265250.48998044193</v>
      </c>
      <c r="P36" s="209"/>
      <c r="Q36" s="209">
        <f>Q29+Q34</f>
        <v>254607.57375245343</v>
      </c>
      <c r="R36" s="209">
        <f>R29+R34</f>
        <v>264069.5825301063</v>
      </c>
      <c r="S36" s="209">
        <f>S29+S34</f>
        <v>282040.99724270997</v>
      </c>
      <c r="T36" s="209">
        <f>T29+T34</f>
        <v>278011.12668365653</v>
      </c>
      <c r="U36" s="209"/>
      <c r="V36" s="209">
        <f>V29+V34</f>
        <v>346508.02951269492</v>
      </c>
      <c r="W36" s="209">
        <f>W29+W34</f>
        <v>356469.47035165003</v>
      </c>
      <c r="X36" s="209">
        <f>X29+X34</f>
        <v>339827.92962793389</v>
      </c>
      <c r="Y36" s="209">
        <f>Y29+Y34</f>
        <v>350046.24761413684</v>
      </c>
      <c r="Z36" s="209"/>
      <c r="AA36" s="209">
        <f t="shared" ref="AA36:AI36" si="10">AA29+AA34</f>
        <v>364583.70626048901</v>
      </c>
      <c r="AB36" s="209">
        <f t="shared" si="10"/>
        <v>374894.38304060884</v>
      </c>
      <c r="AC36" s="209">
        <f t="shared" si="10"/>
        <v>358634.28595361323</v>
      </c>
      <c r="AD36" s="209">
        <f t="shared" si="10"/>
        <v>369364.95400588249</v>
      </c>
      <c r="AE36" s="209"/>
      <c r="AF36" s="209">
        <f t="shared" si="10"/>
        <v>383672.50711859344</v>
      </c>
      <c r="AG36" s="209">
        <f t="shared" si="10"/>
        <v>394319.0397363737</v>
      </c>
      <c r="AH36" s="209">
        <f t="shared" si="10"/>
        <v>378772.32309205353</v>
      </c>
      <c r="AI36" s="209">
        <f t="shared" si="10"/>
        <v>390174.248599082</v>
      </c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</row>
    <row r="37" spans="1:46" x14ac:dyDescent="0.2">
      <c r="D37" s="480"/>
      <c r="E37" s="480"/>
      <c r="F37" s="480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0"/>
      <c r="Y37" s="480"/>
      <c r="Z37" s="480"/>
      <c r="AA37" s="480"/>
      <c r="AB37" s="480"/>
      <c r="AC37" s="480"/>
      <c r="AD37" s="480"/>
      <c r="AE37" s="480"/>
      <c r="AF37" s="480"/>
      <c r="AG37" s="480"/>
      <c r="AH37" s="480"/>
      <c r="AI37" s="480"/>
      <c r="AJ37" s="480"/>
      <c r="AK37" s="480"/>
      <c r="AL37" s="480"/>
      <c r="AM37" s="480"/>
      <c r="AN37" s="480"/>
      <c r="AO37" s="480"/>
      <c r="AP37" s="480"/>
      <c r="AQ37" s="480"/>
      <c r="AR37" s="480"/>
      <c r="AS37" s="480"/>
      <c r="AT37" s="480"/>
    </row>
    <row r="38" spans="1:46" x14ac:dyDescent="0.2">
      <c r="A38" s="231" t="s">
        <v>21</v>
      </c>
      <c r="B38" s="231"/>
      <c r="C38" s="231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</row>
    <row r="39" spans="1:46" x14ac:dyDescent="0.2">
      <c r="A39" s="231" t="s">
        <v>227</v>
      </c>
      <c r="B39" s="231"/>
      <c r="C39" s="231"/>
      <c r="D39" s="479">
        <f>Financing!C13</f>
        <v>0</v>
      </c>
      <c r="E39" s="479">
        <f>D39</f>
        <v>0</v>
      </c>
      <c r="F39" s="479">
        <f>E39</f>
        <v>0</v>
      </c>
      <c r="G39" s="479">
        <f>F39</f>
        <v>0</v>
      </c>
      <c r="H39" s="479">
        <f>G39</f>
        <v>0</v>
      </c>
      <c r="I39" s="480">
        <f t="shared" ref="I39:O39" si="11">H39</f>
        <v>0</v>
      </c>
      <c r="J39" s="480">
        <f t="shared" si="11"/>
        <v>0</v>
      </c>
      <c r="K39" s="480">
        <f t="shared" si="11"/>
        <v>0</v>
      </c>
      <c r="L39" s="480">
        <f t="shared" si="11"/>
        <v>0</v>
      </c>
      <c r="M39" s="480">
        <f t="shared" si="11"/>
        <v>0</v>
      </c>
      <c r="N39" s="480">
        <f t="shared" si="11"/>
        <v>0</v>
      </c>
      <c r="O39" s="480">
        <f t="shared" si="11"/>
        <v>0</v>
      </c>
      <c r="P39" s="480"/>
      <c r="Q39" s="480">
        <f>O39</f>
        <v>0</v>
      </c>
      <c r="R39" s="480">
        <f>Q39</f>
        <v>0</v>
      </c>
      <c r="S39" s="480">
        <f>R39+Financing!C18</f>
        <v>2500000</v>
      </c>
      <c r="T39" s="480">
        <f>S39</f>
        <v>2500000</v>
      </c>
      <c r="U39" s="480"/>
      <c r="V39" s="480">
        <f>T39</f>
        <v>2500000</v>
      </c>
      <c r="W39" s="480">
        <f>V39</f>
        <v>2500000</v>
      </c>
      <c r="X39" s="480">
        <f>W39</f>
        <v>2500000</v>
      </c>
      <c r="Y39" s="480">
        <f>X39</f>
        <v>2500000</v>
      </c>
      <c r="Z39" s="480"/>
      <c r="AA39" s="480">
        <f>Y39</f>
        <v>2500000</v>
      </c>
      <c r="AB39" s="480">
        <f>AA39</f>
        <v>2500000</v>
      </c>
      <c r="AC39" s="480">
        <f>AB39</f>
        <v>2500000</v>
      </c>
      <c r="AD39" s="480">
        <f>AC39</f>
        <v>2500000</v>
      </c>
      <c r="AE39" s="480"/>
      <c r="AF39" s="480">
        <f>AD39</f>
        <v>2500000</v>
      </c>
      <c r="AG39" s="480">
        <f>AF39</f>
        <v>2500000</v>
      </c>
      <c r="AH39" s="480">
        <f>AG39</f>
        <v>2500000</v>
      </c>
      <c r="AI39" s="480">
        <f>AH39</f>
        <v>2500000</v>
      </c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</row>
    <row r="40" spans="1:46" s="444" customFormat="1" x14ac:dyDescent="0.2">
      <c r="A40" s="485" t="s">
        <v>228</v>
      </c>
      <c r="B40" s="485"/>
      <c r="C40" s="485"/>
      <c r="D40" s="443">
        <f>IF(D$25&gt;0,Earnings!B49,0)</f>
        <v>-27205.421877159479</v>
      </c>
      <c r="E40" s="443">
        <f>IF(E$25&gt;0,Earnings!C49,0)+D40</f>
        <v>-40992.120375948092</v>
      </c>
      <c r="F40" s="443">
        <f>IF(F$25&gt;0,Earnings!D49,0)+E40</f>
        <v>-53188.018168467264</v>
      </c>
      <c r="G40" s="443">
        <f>IF(G$25&gt;0,Earnings!E49,0)+F40</f>
        <v>-83594.738517425867</v>
      </c>
      <c r="H40" s="443">
        <f>IF(H$25&gt;0,Earnings!F49,0)+G40</f>
        <v>-91990.667571584811</v>
      </c>
      <c r="I40" s="443">
        <f>IF(I$25&gt;0,Earnings!G49,0)+H40</f>
        <v>-98136.483707938052</v>
      </c>
      <c r="J40" s="443">
        <f>IF(J$25&gt;0,Earnings!H49,0)+I40</f>
        <v>-101755.33984813071</v>
      </c>
      <c r="K40" s="443">
        <f>IF(K$25&gt;0,Earnings!I49,0)+J40</f>
        <v>-122537.66645836494</v>
      </c>
      <c r="L40" s="443">
        <f>IF(L$25&gt;0,Earnings!J49,0)+K40</f>
        <v>-120145.53672294242</v>
      </c>
      <c r="M40" s="443">
        <f>IF(M$25&gt;0,Earnings!K49,0)+L40</f>
        <v>-114191.54063152859</v>
      </c>
      <c r="N40" s="443">
        <f>IF(N$25&gt;0,Earnings!L49,0)+M40</f>
        <v>-104244.27517364016</v>
      </c>
      <c r="O40" s="443">
        <f>IF(O$25&gt;0,Earnings!M49,0)+N40</f>
        <v>-109823.10978594534</v>
      </c>
      <c r="P40" s="443"/>
      <c r="Q40" s="443">
        <f>Earnings!O49+O40</f>
        <v>-27594.026931384709</v>
      </c>
      <c r="R40" s="443">
        <f>Earnings!P49+Q40</f>
        <v>95524.355808121749</v>
      </c>
      <c r="S40" s="443">
        <f>Earnings!Q49+R40</f>
        <v>-119481.67116942954</v>
      </c>
      <c r="T40" s="443">
        <f>Earnings!R49+S40</f>
        <v>-253277.63865156716</v>
      </c>
      <c r="U40" s="443"/>
      <c r="V40" s="443">
        <f>Earnings!T49+T40</f>
        <v>-413630.44474457845</v>
      </c>
      <c r="W40" s="443">
        <f>Earnings!U49+V40</f>
        <v>-493453.79812145687</v>
      </c>
      <c r="X40" s="443">
        <f>Earnings!V49+W40</f>
        <v>-442200.58192277036</v>
      </c>
      <c r="Y40" s="443">
        <f>Earnings!W49+X40</f>
        <v>-267830.90589033515</v>
      </c>
      <c r="Z40" s="443"/>
      <c r="AA40" s="443">
        <f>Earnings!Y49+Y40</f>
        <v>49018.60702810128</v>
      </c>
      <c r="AB40" s="443">
        <f>Earnings!Z49+AA40</f>
        <v>535467.54218403739</v>
      </c>
      <c r="AC40" s="443">
        <f>Earnings!AA49+AB40</f>
        <v>1244711.232326542</v>
      </c>
      <c r="AD40" s="443">
        <f>Earnings!AB49+AC40</f>
        <v>2191898.4471988189</v>
      </c>
      <c r="AF40" s="443">
        <f>Earnings!AD49+AD40</f>
        <v>3523889.7310419092</v>
      </c>
      <c r="AG40" s="443">
        <f>Earnings!AE49+AF40</f>
        <v>5164236.830186449</v>
      </c>
      <c r="AH40" s="443">
        <f>Earnings!AF49+AG40</f>
        <v>7178792.0327359224</v>
      </c>
      <c r="AI40" s="443">
        <f>Earnings!AG49+AH40</f>
        <v>9620388.5732393321</v>
      </c>
    </row>
    <row r="41" spans="1:46" s="202" customFormat="1" x14ac:dyDescent="0.2">
      <c r="A41" s="590" t="s">
        <v>22</v>
      </c>
      <c r="B41" s="488"/>
      <c r="C41" s="488"/>
      <c r="D41" s="591">
        <f t="shared" ref="D41:I41" si="12">SUM(D39:D40)</f>
        <v>-27205.421877159479</v>
      </c>
      <c r="E41" s="591">
        <f t="shared" si="12"/>
        <v>-40992.120375948092</v>
      </c>
      <c r="F41" s="591">
        <f t="shared" si="12"/>
        <v>-53188.018168467264</v>
      </c>
      <c r="G41" s="591">
        <f t="shared" si="12"/>
        <v>-83594.738517425867</v>
      </c>
      <c r="H41" s="591">
        <f t="shared" si="12"/>
        <v>-91990.667571584811</v>
      </c>
      <c r="I41" s="591">
        <f t="shared" si="12"/>
        <v>-98136.483707938052</v>
      </c>
      <c r="J41" s="591">
        <f t="shared" ref="J41:O41" si="13">SUM(J39:J40)</f>
        <v>-101755.33984813071</v>
      </c>
      <c r="K41" s="591">
        <f t="shared" si="13"/>
        <v>-122537.66645836494</v>
      </c>
      <c r="L41" s="591">
        <f t="shared" si="13"/>
        <v>-120145.53672294242</v>
      </c>
      <c r="M41" s="591">
        <f t="shared" si="13"/>
        <v>-114191.54063152859</v>
      </c>
      <c r="N41" s="591">
        <f t="shared" si="13"/>
        <v>-104244.27517364016</v>
      </c>
      <c r="O41" s="591">
        <f t="shared" si="13"/>
        <v>-109823.10978594534</v>
      </c>
      <c r="P41" s="591"/>
      <c r="Q41" s="591">
        <f>SUM(Q39:Q40)</f>
        <v>-27594.026931384709</v>
      </c>
      <c r="R41" s="591">
        <f>SUM(R39:R40)</f>
        <v>95524.355808121749</v>
      </c>
      <c r="S41" s="591">
        <f>SUM(S39:S40)</f>
        <v>2380518.3288305704</v>
      </c>
      <c r="T41" s="591">
        <f>SUM(T39:T40)</f>
        <v>2246722.361348433</v>
      </c>
      <c r="U41" s="591"/>
      <c r="V41" s="591">
        <f>SUM(V39:V40)</f>
        <v>2086369.5552554214</v>
      </c>
      <c r="W41" s="591">
        <f>SUM(W39:W40)</f>
        <v>2006546.201878543</v>
      </c>
      <c r="X41" s="591">
        <f>SUM(X39:X40)</f>
        <v>2057799.4180772295</v>
      </c>
      <c r="Y41" s="591">
        <f>SUM(Y39:Y40)</f>
        <v>2232169.0941096647</v>
      </c>
      <c r="Z41" s="591"/>
      <c r="AA41" s="591">
        <f t="shared" ref="AA41:AI41" si="14">SUM(AA39:AA40)</f>
        <v>2549018.6070281011</v>
      </c>
      <c r="AB41" s="591">
        <f t="shared" si="14"/>
        <v>3035467.5421840372</v>
      </c>
      <c r="AC41" s="591">
        <f t="shared" si="14"/>
        <v>3744711.232326542</v>
      </c>
      <c r="AD41" s="591">
        <f t="shared" si="14"/>
        <v>4691898.4471988194</v>
      </c>
      <c r="AE41" s="591"/>
      <c r="AF41" s="591">
        <f t="shared" si="14"/>
        <v>6023889.7310419092</v>
      </c>
      <c r="AG41" s="591">
        <f t="shared" si="14"/>
        <v>7664236.830186449</v>
      </c>
      <c r="AH41" s="591">
        <f t="shared" si="14"/>
        <v>9678792.0327359214</v>
      </c>
      <c r="AI41" s="591">
        <f t="shared" si="14"/>
        <v>12120388.573239332</v>
      </c>
      <c r="AJ41" s="591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</row>
    <row r="42" spans="1:46" x14ac:dyDescent="0.2"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</row>
    <row r="43" spans="1:46" s="193" customFormat="1" x14ac:dyDescent="0.2">
      <c r="A43" s="214" t="s">
        <v>229</v>
      </c>
      <c r="B43" s="214"/>
      <c r="C43" s="214"/>
      <c r="D43" s="481">
        <f t="shared" ref="D43:O43" si="15">D36+D41</f>
        <v>246131.27068950722</v>
      </c>
      <c r="E43" s="481">
        <f t="shared" si="15"/>
        <v>222993.66021000792</v>
      </c>
      <c r="F43" s="481">
        <f t="shared" si="15"/>
        <v>209607.66705066542</v>
      </c>
      <c r="G43" s="481">
        <f t="shared" si="15"/>
        <v>191338.7672704228</v>
      </c>
      <c r="H43" s="481">
        <f t="shared" si="15"/>
        <v>168409.06882847115</v>
      </c>
      <c r="I43" s="481">
        <f t="shared" si="15"/>
        <v>161058.45639314046</v>
      </c>
      <c r="J43" s="481">
        <f t="shared" si="15"/>
        <v>156231.08408183721</v>
      </c>
      <c r="K43" s="481">
        <f t="shared" si="15"/>
        <v>147570.58186587534</v>
      </c>
      <c r="L43" s="481">
        <f t="shared" si="15"/>
        <v>135415.70093983086</v>
      </c>
      <c r="M43" s="481">
        <f t="shared" si="15"/>
        <v>140154.78478676046</v>
      </c>
      <c r="N43" s="481">
        <f t="shared" si="15"/>
        <v>148886.95890068321</v>
      </c>
      <c r="O43" s="481">
        <f t="shared" si="15"/>
        <v>155427.3801944966</v>
      </c>
      <c r="P43" s="481"/>
      <c r="Q43" s="481">
        <f>Q36+Q41</f>
        <v>227013.54682106874</v>
      </c>
      <c r="R43" s="481">
        <f>R36+R41</f>
        <v>359593.93833822804</v>
      </c>
      <c r="S43" s="481">
        <f>S36+S41</f>
        <v>2662559.3260732805</v>
      </c>
      <c r="T43" s="481">
        <f>T36+T41</f>
        <v>2524733.4880320895</v>
      </c>
      <c r="U43" s="481"/>
      <c r="V43" s="481">
        <f>V36+V41</f>
        <v>2432877.5847681165</v>
      </c>
      <c r="W43" s="481">
        <f>W36+W41</f>
        <v>2363015.6722301929</v>
      </c>
      <c r="X43" s="481">
        <f>X36+X41</f>
        <v>2397627.3477051635</v>
      </c>
      <c r="Y43" s="481">
        <f>Y36+Y41</f>
        <v>2582215.3417238016</v>
      </c>
      <c r="Z43" s="481"/>
      <c r="AA43" s="481">
        <f t="shared" ref="AA43:AI43" si="16">AA36+AA41</f>
        <v>2913602.3132885899</v>
      </c>
      <c r="AB43" s="481">
        <f t="shared" si="16"/>
        <v>3410361.925224646</v>
      </c>
      <c r="AC43" s="481">
        <f t="shared" si="16"/>
        <v>4103345.518280155</v>
      </c>
      <c r="AD43" s="481">
        <f t="shared" si="16"/>
        <v>5061263.4012047015</v>
      </c>
      <c r="AE43" s="481"/>
      <c r="AF43" s="481">
        <f t="shared" si="16"/>
        <v>6407562.2381605022</v>
      </c>
      <c r="AG43" s="481">
        <f t="shared" si="16"/>
        <v>8058555.8699228223</v>
      </c>
      <c r="AH43" s="481">
        <f t="shared" si="16"/>
        <v>10057564.355827974</v>
      </c>
      <c r="AI43" s="481">
        <f t="shared" si="16"/>
        <v>12510562.821838414</v>
      </c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</row>
    <row r="44" spans="1:46" x14ac:dyDescent="0.2">
      <c r="A44" s="231"/>
      <c r="B44" s="231"/>
      <c r="C44" s="231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</row>
    <row r="45" spans="1:46" x14ac:dyDescent="0.2"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V45" s="201"/>
      <c r="W45" s="201"/>
      <c r="X45" s="201"/>
      <c r="Y45" s="201"/>
      <c r="AA45" s="201"/>
      <c r="AB45" s="201"/>
      <c r="AC45" s="201"/>
      <c r="AD45" s="201"/>
      <c r="AF45" s="201"/>
      <c r="AG45" s="201"/>
      <c r="AH45" s="201"/>
      <c r="AI45" s="201"/>
    </row>
    <row r="46" spans="1:46" x14ac:dyDescent="0.2"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1"/>
      <c r="Q46" s="206"/>
      <c r="R46" s="206"/>
      <c r="S46" s="206"/>
      <c r="T46" s="206"/>
      <c r="V46" s="206"/>
      <c r="W46" s="206"/>
      <c r="X46" s="206"/>
      <c r="Y46" s="206"/>
      <c r="AA46" s="206"/>
      <c r="AB46" s="206"/>
      <c r="AC46" s="206"/>
      <c r="AD46" s="206"/>
      <c r="AE46" s="486"/>
      <c r="AF46" s="206"/>
      <c r="AG46" s="206"/>
      <c r="AH46" s="206"/>
      <c r="AI46" s="206"/>
    </row>
    <row r="47" spans="1:46" x14ac:dyDescent="0.2">
      <c r="A47" s="193"/>
      <c r="B47" s="231"/>
      <c r="C47" s="231"/>
    </row>
    <row r="49" spans="4:35" x14ac:dyDescent="0.2"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</row>
    <row r="50" spans="4:35" x14ac:dyDescent="0.2">
      <c r="R50" s="435"/>
      <c r="S50" s="435"/>
      <c r="T50" s="435"/>
      <c r="U50" s="435"/>
      <c r="V50" s="435"/>
      <c r="W50" s="435"/>
      <c r="X50" s="435"/>
      <c r="Y50" s="435"/>
      <c r="Z50" s="435"/>
      <c r="AA50" s="435"/>
      <c r="AB50" s="435"/>
      <c r="AC50" s="435"/>
      <c r="AD50" s="435"/>
      <c r="AE50" s="435"/>
      <c r="AF50" s="435"/>
      <c r="AG50" s="435"/>
      <c r="AH50" s="435"/>
      <c r="AI50" s="435"/>
    </row>
    <row r="51" spans="4:35" x14ac:dyDescent="0.2">
      <c r="R51" s="216"/>
      <c r="S51" s="216"/>
      <c r="T51" s="216"/>
      <c r="V51" s="216"/>
      <c r="W51" s="216"/>
      <c r="X51" s="216"/>
      <c r="Y51" s="216"/>
    </row>
    <row r="52" spans="4:35" ht="17.25" customHeight="1" x14ac:dyDescent="0.25">
      <c r="F52" s="487"/>
      <c r="G52" s="487"/>
      <c r="H52" s="487"/>
      <c r="I52" s="487"/>
    </row>
    <row r="53" spans="4:35" x14ac:dyDescent="0.2">
      <c r="F53" s="488"/>
      <c r="G53" s="488"/>
      <c r="H53" s="488"/>
      <c r="I53" s="488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5"/>
      <c r="AI53" s="435"/>
    </row>
    <row r="54" spans="4:35" x14ac:dyDescent="0.2">
      <c r="F54" s="489"/>
      <c r="G54" s="489"/>
      <c r="H54" s="489"/>
      <c r="I54" s="489"/>
    </row>
    <row r="55" spans="4:35" ht="15.75" x14ac:dyDescent="0.25">
      <c r="D55" s="490"/>
      <c r="F55" s="200"/>
      <c r="G55" s="477"/>
    </row>
    <row r="56" spans="4:35" x14ac:dyDescent="0.2">
      <c r="F56" s="489"/>
      <c r="G56" s="489"/>
      <c r="H56" s="489"/>
      <c r="I56" s="491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70"/>
      <c r="AF56" s="216"/>
      <c r="AG56" s="216"/>
      <c r="AH56" s="216"/>
      <c r="AI56" s="216"/>
    </row>
    <row r="57" spans="4:35" x14ac:dyDescent="0.2">
      <c r="Z57" s="435"/>
    </row>
    <row r="59" spans="4:35" ht="15.75" x14ac:dyDescent="0.25">
      <c r="D59" s="490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</row>
    <row r="60" spans="4:35" ht="15.75" x14ac:dyDescent="0.25">
      <c r="D60" s="490"/>
      <c r="E60" s="200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</row>
    <row r="61" spans="4:35" x14ac:dyDescent="0.2">
      <c r="R61" s="435"/>
      <c r="S61" s="435"/>
      <c r="T61" s="435"/>
      <c r="U61" s="299"/>
      <c r="V61" s="435"/>
      <c r="W61" s="435"/>
      <c r="X61" s="435"/>
      <c r="Y61" s="435"/>
      <c r="Z61" s="435"/>
      <c r="AA61" s="435"/>
      <c r="AB61" s="435"/>
      <c r="AC61" s="435"/>
      <c r="AD61" s="435"/>
      <c r="AE61" s="270"/>
      <c r="AF61" s="435"/>
      <c r="AG61" s="435"/>
      <c r="AH61" s="435"/>
      <c r="AI61" s="435"/>
    </row>
    <row r="62" spans="4:35" x14ac:dyDescent="0.2">
      <c r="AF62" s="299"/>
    </row>
    <row r="63" spans="4:35" x14ac:dyDescent="0.2">
      <c r="U63" s="299"/>
      <c r="V63" s="205"/>
      <c r="AF63" s="299"/>
    </row>
    <row r="64" spans="4:35" x14ac:dyDescent="0.2">
      <c r="R64" s="435"/>
      <c r="S64" s="435"/>
      <c r="T64" s="435"/>
      <c r="U64" s="435"/>
      <c r="V64" s="435"/>
      <c r="W64" s="435"/>
      <c r="X64" s="435"/>
      <c r="Y64" s="299"/>
      <c r="Z64" s="435"/>
      <c r="AA64" s="435"/>
      <c r="AB64" s="435"/>
      <c r="AC64" s="435"/>
      <c r="AD64" s="435"/>
      <c r="AE64" s="435"/>
      <c r="AF64" s="216"/>
      <c r="AG64" s="216"/>
      <c r="AH64" s="216"/>
      <c r="AI64" s="216"/>
    </row>
    <row r="65" spans="1:35" x14ac:dyDescent="0.2">
      <c r="R65" s="435"/>
      <c r="S65" s="435"/>
      <c r="T65" s="435"/>
      <c r="U65" s="435"/>
      <c r="V65" s="435"/>
      <c r="W65" s="435"/>
      <c r="X65" s="435"/>
      <c r="Y65" s="299"/>
      <c r="Z65" s="435"/>
      <c r="AA65" s="435"/>
      <c r="AB65" s="435"/>
      <c r="AC65" s="435"/>
      <c r="AD65" s="435"/>
      <c r="AE65" s="435"/>
      <c r="AF65" s="435"/>
      <c r="AG65" s="216"/>
      <c r="AH65" s="216"/>
      <c r="AI65" s="216"/>
    </row>
    <row r="66" spans="1:35" ht="14.25" customHeight="1" x14ac:dyDescent="0.2"/>
    <row r="67" spans="1:35" x14ac:dyDescent="0.2"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435"/>
      <c r="AH67" s="435"/>
      <c r="AI67" s="435"/>
    </row>
    <row r="69" spans="1:35" x14ac:dyDescent="0.2">
      <c r="R69" s="435"/>
      <c r="S69" s="435"/>
      <c r="T69" s="435"/>
      <c r="U69" s="435"/>
      <c r="V69" s="435"/>
      <c r="W69" s="435"/>
      <c r="X69" s="435"/>
      <c r="Y69" s="435"/>
      <c r="Z69" s="435"/>
      <c r="AA69" s="435"/>
      <c r="AB69" s="435"/>
      <c r="AC69" s="435"/>
      <c r="AD69" s="435"/>
      <c r="AE69" s="435"/>
      <c r="AF69" s="435"/>
      <c r="AG69" s="435"/>
      <c r="AH69" s="435"/>
      <c r="AI69" s="435"/>
    </row>
    <row r="70" spans="1:35" ht="18.75" x14ac:dyDescent="0.3">
      <c r="A70" s="492"/>
    </row>
    <row r="71" spans="1:35" x14ac:dyDescent="0.2">
      <c r="R71" s="435"/>
      <c r="S71" s="435"/>
      <c r="T71" s="435"/>
      <c r="U71" s="435"/>
      <c r="V71" s="435"/>
      <c r="W71" s="435"/>
      <c r="X71" s="435"/>
      <c r="Y71" s="435"/>
      <c r="Z71" s="435"/>
      <c r="AA71" s="435"/>
      <c r="AB71" s="435"/>
      <c r="AC71" s="435"/>
      <c r="AD71" s="435"/>
      <c r="AE71" s="435"/>
      <c r="AF71" s="435"/>
      <c r="AG71" s="435"/>
      <c r="AH71" s="435"/>
      <c r="AI71" s="435"/>
    </row>
    <row r="73" spans="1:35" ht="15.75" x14ac:dyDescent="0.25">
      <c r="A73" s="487"/>
      <c r="D73" s="488"/>
      <c r="E73" s="493"/>
    </row>
    <row r="74" spans="1:35" ht="15.75" x14ac:dyDescent="0.25">
      <c r="A74" s="99"/>
      <c r="D74" s="490"/>
      <c r="R74" s="435"/>
      <c r="S74" s="435"/>
      <c r="T74" s="435"/>
      <c r="U74" s="435"/>
      <c r="V74" s="435"/>
      <c r="W74" s="435"/>
      <c r="X74" s="435"/>
      <c r="Y74" s="435"/>
      <c r="Z74" s="435"/>
      <c r="AA74" s="435"/>
      <c r="AB74" s="435"/>
      <c r="AC74" s="435"/>
      <c r="AD74" s="435"/>
      <c r="AE74" s="435"/>
      <c r="AF74" s="435"/>
      <c r="AG74" s="435"/>
      <c r="AH74" s="435"/>
      <c r="AI74" s="435"/>
    </row>
    <row r="75" spans="1:35" ht="15.75" x14ac:dyDescent="0.25">
      <c r="D75" s="490"/>
    </row>
    <row r="76" spans="1:35" x14ac:dyDescent="0.2"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  <c r="R76" s="435"/>
      <c r="S76" s="435"/>
      <c r="T76" s="435"/>
      <c r="U76" s="435"/>
      <c r="V76" s="435"/>
      <c r="W76" s="435"/>
      <c r="X76" s="435"/>
      <c r="Y76" s="435"/>
      <c r="Z76" s="435"/>
      <c r="AA76" s="435"/>
      <c r="AB76" s="435"/>
      <c r="AC76" s="435"/>
      <c r="AD76" s="435"/>
      <c r="AE76" s="435"/>
      <c r="AF76" s="435"/>
      <c r="AG76" s="435"/>
      <c r="AH76" s="435"/>
      <c r="AI76" s="435"/>
    </row>
  </sheetData>
  <phoneticPr fontId="0" type="noConversion"/>
  <printOptions horizontalCentered="1" verticalCentered="1" gridLines="1" gridLinesSet="0"/>
  <pageMargins left="0.75" right="0.5" top="1.25" bottom="0.75" header="0.75" footer="0.25"/>
  <pageSetup scale="75" orientation="landscape" horizontalDpi="4294967292" verticalDpi="300" r:id="rId1"/>
  <headerFooter alignWithMargins="0">
    <oddHeader xml:space="preserve">&amp;C&amp;"Times New Roman,Bold"&amp;14Serene Labs
Schedule 3
Pro-forma Balance Sheet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Z36"/>
  <sheetViews>
    <sheetView topLeftCell="A12" zoomScaleNormal="100" workbookViewId="0">
      <selection activeCell="A28" sqref="A28"/>
    </sheetView>
  </sheetViews>
  <sheetFormatPr defaultColWidth="9.140625" defaultRowHeight="12.75" x14ac:dyDescent="0.2"/>
  <cols>
    <col min="1" max="1" width="34.140625" style="195" customWidth="1"/>
    <col min="2" max="2" width="12.42578125" style="195" bestFit="1" customWidth="1"/>
    <col min="3" max="3" width="10.85546875" style="195" customWidth="1"/>
    <col min="4" max="6" width="11.28515625" style="195" bestFit="1" customWidth="1"/>
    <col min="7" max="7" width="10.7109375" style="195" bestFit="1" customWidth="1"/>
    <col min="8" max="8" width="10.42578125" style="195" customWidth="1"/>
    <col min="9" max="9" width="10.7109375" style="195" bestFit="1" customWidth="1"/>
    <col min="10" max="13" width="10.85546875" style="195" bestFit="1" customWidth="1"/>
    <col min="14" max="14" width="12.42578125" style="476" bestFit="1" customWidth="1"/>
    <col min="15" max="15" width="12.140625" style="195" customWidth="1"/>
    <col min="16" max="16" width="12.85546875" style="195" customWidth="1"/>
    <col min="17" max="17" width="12.5703125" style="195" customWidth="1"/>
    <col min="18" max="18" width="12.42578125" style="195" customWidth="1"/>
    <col min="19" max="19" width="13" style="476" customWidth="1"/>
    <col min="20" max="20" width="11.85546875" style="195" bestFit="1" customWidth="1"/>
    <col min="21" max="21" width="12.85546875" style="195" customWidth="1"/>
    <col min="22" max="22" width="12.140625" style="195" customWidth="1"/>
    <col min="23" max="23" width="12.85546875" style="195" customWidth="1"/>
    <col min="24" max="24" width="11.85546875" style="476" bestFit="1" customWidth="1"/>
    <col min="25" max="25" width="13.140625" style="195" customWidth="1"/>
    <col min="26" max="28" width="11.85546875" style="195" bestFit="1" customWidth="1"/>
    <col min="29" max="29" width="11.85546875" style="476" bestFit="1" customWidth="1"/>
    <col min="30" max="30" width="11.85546875" style="195" bestFit="1" customWidth="1"/>
    <col min="31" max="33" width="12.5703125" style="195" bestFit="1" customWidth="1"/>
    <col min="34" max="34" width="13.85546875" style="476" customWidth="1"/>
    <col min="35" max="16384" width="9.140625" style="195"/>
  </cols>
  <sheetData>
    <row r="1" spans="1:35" s="219" customFormat="1" x14ac:dyDescent="0.2">
      <c r="B1" s="217" t="str">
        <f>'balance-sht'!D1</f>
        <v>Month 1</v>
      </c>
      <c r="C1" s="217" t="str">
        <f>'balance-sht'!E1</f>
        <v>Month 2</v>
      </c>
      <c r="D1" s="217" t="str">
        <f>'balance-sht'!F1</f>
        <v>Month 3</v>
      </c>
      <c r="E1" s="217" t="str">
        <f>'balance-sht'!G1</f>
        <v>Month 4</v>
      </c>
      <c r="F1" s="217" t="str">
        <f>'balance-sht'!H1</f>
        <v>Month 5</v>
      </c>
      <c r="G1" s="217" t="str">
        <f>'balance-sht'!I1</f>
        <v>Month 6</v>
      </c>
      <c r="H1" s="217" t="str">
        <f>'balance-sht'!J1</f>
        <v>Month 7</v>
      </c>
      <c r="I1" s="217" t="str">
        <f>'balance-sht'!K1</f>
        <v>Month 8</v>
      </c>
      <c r="J1" s="217" t="str">
        <f>'balance-sht'!L1</f>
        <v>Month 9</v>
      </c>
      <c r="K1" s="217" t="str">
        <f>'balance-sht'!M1</f>
        <v>Month 10</v>
      </c>
      <c r="L1" s="217" t="str">
        <f>'balance-sht'!N1</f>
        <v>Month 11</v>
      </c>
      <c r="M1" s="217" t="str">
        <f>'balance-sht'!O1</f>
        <v>Month 12</v>
      </c>
      <c r="N1" s="217" t="s">
        <v>9</v>
      </c>
      <c r="O1" s="420" t="s">
        <v>5</v>
      </c>
      <c r="P1" s="420" t="s">
        <v>6</v>
      </c>
      <c r="Q1" s="420" t="s">
        <v>7</v>
      </c>
      <c r="R1" s="420" t="s">
        <v>8</v>
      </c>
      <c r="S1" s="217" t="s">
        <v>9</v>
      </c>
      <c r="T1" s="420" t="s">
        <v>5</v>
      </c>
      <c r="U1" s="420" t="s">
        <v>6</v>
      </c>
      <c r="V1" s="420" t="s">
        <v>7</v>
      </c>
      <c r="W1" s="420" t="s">
        <v>8</v>
      </c>
      <c r="X1" s="217" t="s">
        <v>9</v>
      </c>
      <c r="Y1" s="420" t="s">
        <v>5</v>
      </c>
      <c r="Z1" s="420" t="s">
        <v>6</v>
      </c>
      <c r="AA1" s="420" t="s">
        <v>7</v>
      </c>
      <c r="AB1" s="420" t="s">
        <v>8</v>
      </c>
      <c r="AC1" s="217" t="s">
        <v>9</v>
      </c>
      <c r="AD1" s="420" t="s">
        <v>5</v>
      </c>
      <c r="AE1" s="420" t="s">
        <v>6</v>
      </c>
      <c r="AF1" s="420" t="s">
        <v>7</v>
      </c>
      <c r="AG1" s="420" t="s">
        <v>8</v>
      </c>
      <c r="AH1" s="217" t="s">
        <v>9</v>
      </c>
    </row>
    <row r="2" spans="1:35" s="219" customFormat="1" x14ac:dyDescent="0.2">
      <c r="B2" s="217" t="str">
        <f>'balance-sht'!D2</f>
        <v>Year 1</v>
      </c>
      <c r="C2" s="217" t="str">
        <f>'balance-sht'!E2</f>
        <v>Year 1</v>
      </c>
      <c r="D2" s="217" t="str">
        <f>'balance-sht'!F2</f>
        <v>Year 1</v>
      </c>
      <c r="E2" s="217" t="str">
        <f>'balance-sht'!G2</f>
        <v>Year 1</v>
      </c>
      <c r="F2" s="217" t="str">
        <f>'balance-sht'!H2</f>
        <v>Year 1</v>
      </c>
      <c r="G2" s="217" t="str">
        <f>'balance-sht'!I2</f>
        <v>Year 1</v>
      </c>
      <c r="H2" s="217" t="str">
        <f>'balance-sht'!J2</f>
        <v>Year 1</v>
      </c>
      <c r="I2" s="217" t="str">
        <f>'balance-sht'!K2</f>
        <v>Year 1</v>
      </c>
      <c r="J2" s="217" t="str">
        <f>'balance-sht'!L2</f>
        <v>Year 1</v>
      </c>
      <c r="K2" s="217" t="str">
        <f>'balance-sht'!M2</f>
        <v>Year 1</v>
      </c>
      <c r="L2" s="217" t="str">
        <f>'balance-sht'!N2</f>
        <v>Year 1</v>
      </c>
      <c r="M2" s="217" t="str">
        <f>'balance-sht'!O2</f>
        <v>Year 1</v>
      </c>
      <c r="N2" s="217" t="s">
        <v>91</v>
      </c>
      <c r="O2" s="217" t="s">
        <v>1</v>
      </c>
      <c r="P2" s="217" t="s">
        <v>1</v>
      </c>
      <c r="Q2" s="217" t="s">
        <v>1</v>
      </c>
      <c r="R2" s="217" t="s">
        <v>1</v>
      </c>
      <c r="S2" s="217" t="s">
        <v>91</v>
      </c>
      <c r="T2" s="217" t="s">
        <v>2</v>
      </c>
      <c r="U2" s="217" t="s">
        <v>2</v>
      </c>
      <c r="V2" s="217" t="s">
        <v>2</v>
      </c>
      <c r="W2" s="217" t="s">
        <v>2</v>
      </c>
      <c r="X2" s="217" t="s">
        <v>91</v>
      </c>
      <c r="Y2" s="217" t="s">
        <v>3</v>
      </c>
      <c r="Z2" s="217" t="s">
        <v>3</v>
      </c>
      <c r="AA2" s="217" t="s">
        <v>3</v>
      </c>
      <c r="AB2" s="217" t="s">
        <v>3</v>
      </c>
      <c r="AC2" s="217" t="s">
        <v>91</v>
      </c>
      <c r="AD2" s="217" t="s">
        <v>4</v>
      </c>
      <c r="AE2" s="217" t="s">
        <v>4</v>
      </c>
      <c r="AF2" s="217" t="s">
        <v>4</v>
      </c>
      <c r="AG2" s="217" t="s">
        <v>4</v>
      </c>
      <c r="AH2" s="217" t="s">
        <v>91</v>
      </c>
    </row>
    <row r="4" spans="1:35" s="444" customFormat="1" x14ac:dyDescent="0.2">
      <c r="A4" s="442" t="s">
        <v>24</v>
      </c>
      <c r="N4" s="494"/>
      <c r="O4" s="445"/>
      <c r="S4" s="494"/>
      <c r="X4" s="494"/>
      <c r="AC4" s="494"/>
      <c r="AH4" s="494"/>
    </row>
    <row r="5" spans="1:35" s="444" customFormat="1" x14ac:dyDescent="0.2">
      <c r="A5" s="485" t="s">
        <v>230</v>
      </c>
      <c r="B5" s="444">
        <f>Earnings!B49</f>
        <v>-27205.421877159479</v>
      </c>
      <c r="C5" s="444">
        <f>Earnings!C49</f>
        <v>-13786.698498788614</v>
      </c>
      <c r="D5" s="444">
        <f>Earnings!D49</f>
        <v>-12195.89779251917</v>
      </c>
      <c r="E5" s="444">
        <f>Earnings!E49</f>
        <v>-30406.720348958595</v>
      </c>
      <c r="F5" s="444">
        <f>Earnings!F49</f>
        <v>-8395.9290541589453</v>
      </c>
      <c r="G5" s="444">
        <f>Earnings!G49</f>
        <v>-6145.8161363532363</v>
      </c>
      <c r="H5" s="444">
        <f>Earnings!H49</f>
        <v>-3618.8561401926527</v>
      </c>
      <c r="I5" s="444">
        <f>Earnings!I49</f>
        <v>-20782.326610234235</v>
      </c>
      <c r="J5" s="444">
        <f>Earnings!J49</f>
        <v>2392.1297354225194</v>
      </c>
      <c r="K5" s="444">
        <f>Earnings!K49</f>
        <v>5953.9960914138255</v>
      </c>
      <c r="L5" s="444">
        <f>Earnings!L49</f>
        <v>9947.2654578884376</v>
      </c>
      <c r="M5" s="444">
        <f>Earnings!M49</f>
        <v>-5578.8346123051888</v>
      </c>
      <c r="N5" s="432">
        <f>SUM(B5:M5)</f>
        <v>-109823.10978594534</v>
      </c>
      <c r="O5" s="444">
        <f>Earnings!O49</f>
        <v>82229.082854560635</v>
      </c>
      <c r="P5" s="444">
        <f>Earnings!P49</f>
        <v>123118.38273950646</v>
      </c>
      <c r="Q5" s="444">
        <f>Earnings!Q49</f>
        <v>-215006.02697755129</v>
      </c>
      <c r="R5" s="444">
        <f>Earnings!R49</f>
        <v>-133795.96748213761</v>
      </c>
      <c r="S5" s="432">
        <f t="shared" ref="S5:S12" si="0">SUM(O5:R5)</f>
        <v>-143454.5288656218</v>
      </c>
      <c r="T5" s="444">
        <f>Earnings!T49</f>
        <v>-160352.80609301126</v>
      </c>
      <c r="U5" s="444">
        <f>Earnings!U49</f>
        <v>-79823.353376878396</v>
      </c>
      <c r="V5" s="444">
        <f>Earnings!V49</f>
        <v>51253.216198686481</v>
      </c>
      <c r="W5" s="444">
        <f>Earnings!W49</f>
        <v>174369.67603243521</v>
      </c>
      <c r="X5" s="432">
        <f t="shared" ref="X5:X12" si="1">SUM(T5:W5)</f>
        <v>-14553.267238767963</v>
      </c>
      <c r="Y5" s="444">
        <f>Earnings!Y49</f>
        <v>316849.51291843643</v>
      </c>
      <c r="Z5" s="444">
        <f>Earnings!Z49</f>
        <v>486448.93515593611</v>
      </c>
      <c r="AA5" s="444">
        <f>Earnings!AA49</f>
        <v>709243.69014250452</v>
      </c>
      <c r="AB5" s="444">
        <f>Earnings!AB49</f>
        <v>947187.21487227699</v>
      </c>
      <c r="AC5" s="432">
        <f t="shared" ref="AC5:AC12" si="2">SUM(Y5:AB5)</f>
        <v>2459729.3530891538</v>
      </c>
      <c r="AD5" s="444">
        <f>Earnings!AD49</f>
        <v>1331991.2838430903</v>
      </c>
      <c r="AE5" s="444">
        <f>Earnings!AE49</f>
        <v>1640347.0991445393</v>
      </c>
      <c r="AF5" s="444">
        <f>Earnings!AF49</f>
        <v>2014555.2025494731</v>
      </c>
      <c r="AG5" s="444">
        <f>Earnings!AG49</f>
        <v>2441596.5405034092</v>
      </c>
      <c r="AH5" s="432">
        <f t="shared" ref="AH5:AH12" si="3">SUM(AD5:AG5)</f>
        <v>7428490.1260405127</v>
      </c>
    </row>
    <row r="6" spans="1:35" s="444" customFormat="1" x14ac:dyDescent="0.2">
      <c r="A6" s="485" t="s">
        <v>11</v>
      </c>
      <c r="B6" s="444">
        <f>Earnings!B41</f>
        <v>138.88888888888889</v>
      </c>
      <c r="C6" s="444">
        <f>Earnings!C41</f>
        <v>138.88888888888889</v>
      </c>
      <c r="D6" s="444">
        <f>Earnings!D41</f>
        <v>138.88888888888889</v>
      </c>
      <c r="E6" s="444">
        <f>Earnings!E41</f>
        <v>138.88888888888889</v>
      </c>
      <c r="F6" s="444">
        <f>Earnings!F41</f>
        <v>138.88888888888889</v>
      </c>
      <c r="G6" s="444">
        <f>Earnings!G41</f>
        <v>138.88888888888889</v>
      </c>
      <c r="H6" s="444">
        <f>Earnings!H41</f>
        <v>138.88888888888889</v>
      </c>
      <c r="I6" s="444">
        <f>Earnings!I41</f>
        <v>138.88888888888889</v>
      </c>
      <c r="J6" s="444">
        <f>Earnings!J41</f>
        <v>138.88888888888889</v>
      </c>
      <c r="K6" s="444">
        <f>Earnings!K41</f>
        <v>138.88888888888889</v>
      </c>
      <c r="L6" s="444">
        <f>Earnings!L41</f>
        <v>138.88888888888889</v>
      </c>
      <c r="M6" s="444">
        <f>Earnings!M41</f>
        <v>138.88888888888889</v>
      </c>
      <c r="N6" s="432">
        <f t="shared" ref="N6:N34" si="4">SUM(B6:M6)</f>
        <v>1666.6666666666667</v>
      </c>
      <c r="O6" s="444">
        <f>Earnings!O41</f>
        <v>416.66666666666663</v>
      </c>
      <c r="P6" s="444">
        <f>Earnings!P41</f>
        <v>416.66666666666663</v>
      </c>
      <c r="Q6" s="444">
        <f>Earnings!Q41</f>
        <v>1805.5555555555552</v>
      </c>
      <c r="R6" s="444">
        <f>Earnings!R41</f>
        <v>2083.333333333333</v>
      </c>
      <c r="S6" s="432">
        <f t="shared" si="0"/>
        <v>4722.2222222222217</v>
      </c>
      <c r="T6" s="444">
        <f>Earnings!T41</f>
        <v>2083.333333333333</v>
      </c>
      <c r="U6" s="444">
        <f>Earnings!U41</f>
        <v>2083.333333333333</v>
      </c>
      <c r="V6" s="444">
        <f>Earnings!V41</f>
        <v>2083.333333333333</v>
      </c>
      <c r="W6" s="444">
        <f>Earnings!W41</f>
        <v>2083.333333333333</v>
      </c>
      <c r="X6" s="432">
        <f t="shared" si="1"/>
        <v>8333.3333333333321</v>
      </c>
      <c r="Y6" s="444">
        <f>Earnings!Y41</f>
        <v>2500</v>
      </c>
      <c r="Z6" s="444">
        <f>Earnings!Z41</f>
        <v>2500</v>
      </c>
      <c r="AA6" s="444">
        <f>Earnings!AA41</f>
        <v>2500</v>
      </c>
      <c r="AB6" s="444">
        <f>Earnings!AB41</f>
        <v>2500</v>
      </c>
      <c r="AC6" s="432">
        <f t="shared" si="2"/>
        <v>10000</v>
      </c>
      <c r="AD6" s="444">
        <f>Earnings!AD41</f>
        <v>2500</v>
      </c>
      <c r="AE6" s="444">
        <f>Earnings!AE41</f>
        <v>2500</v>
      </c>
      <c r="AF6" s="444">
        <f>Earnings!AF41</f>
        <v>2500</v>
      </c>
      <c r="AG6" s="444">
        <f>Earnings!AG41</f>
        <v>2500</v>
      </c>
      <c r="AH6" s="432">
        <f t="shared" si="3"/>
        <v>10000</v>
      </c>
    </row>
    <row r="7" spans="1:35" s="443" customFormat="1" x14ac:dyDescent="0.2">
      <c r="A7" s="495" t="s">
        <v>231</v>
      </c>
      <c r="B7" s="443">
        <f>'balance-sht'!D26</f>
        <v>6032.4999999999991</v>
      </c>
      <c r="C7" s="443">
        <f>'balance-sht'!E26-'balance-sht'!D26</f>
        <v>0</v>
      </c>
      <c r="D7" s="443">
        <f>'balance-sht'!F26-'balance-sht'!E26</f>
        <v>0</v>
      </c>
      <c r="E7" s="443">
        <f>'balance-sht'!G26-'balance-sht'!F26</f>
        <v>0</v>
      </c>
      <c r="F7" s="443">
        <f>'balance-sht'!H26-'balance-sht'!G26</f>
        <v>0</v>
      </c>
      <c r="G7" s="443">
        <f>'balance-sht'!I26-'balance-sht'!H26</f>
        <v>0</v>
      </c>
      <c r="H7" s="443">
        <f>'balance-sht'!J26-'balance-sht'!I26</f>
        <v>0</v>
      </c>
      <c r="I7" s="443">
        <f>'balance-sht'!K26-'balance-sht'!J26</f>
        <v>0</v>
      </c>
      <c r="J7" s="443">
        <f>'balance-sht'!L26-'balance-sht'!K26</f>
        <v>0</v>
      </c>
      <c r="K7" s="443">
        <f>'balance-sht'!M26-'balance-sht'!L26</f>
        <v>0</v>
      </c>
      <c r="L7" s="443">
        <f>'balance-sht'!N26-'balance-sht'!M26</f>
        <v>0</v>
      </c>
      <c r="M7" s="443">
        <f>'balance-sht'!O26-'balance-sht'!N26</f>
        <v>0</v>
      </c>
      <c r="N7" s="437">
        <f t="shared" si="4"/>
        <v>6032.4999999999991</v>
      </c>
      <c r="O7" s="443">
        <f>'balance-sht'!Q26-'balance-sht'!O26</f>
        <v>2437.2250000000013</v>
      </c>
      <c r="P7" s="443">
        <f>'balance-sht'!R26-'balance-sht'!Q26</f>
        <v>0</v>
      </c>
      <c r="Q7" s="443">
        <f>'balance-sht'!S26-'balance-sht'!R26</f>
        <v>35273.97500000002</v>
      </c>
      <c r="R7" s="443">
        <f>'balance-sht'!T26-'balance-sht'!S26</f>
        <v>0</v>
      </c>
      <c r="S7" s="437">
        <f t="shared" si="0"/>
        <v>37711.200000000019</v>
      </c>
      <c r="T7" s="443">
        <f>'balance-sht'!V26-'balance-sht'!T26</f>
        <v>9835.6587499999805</v>
      </c>
      <c r="U7" s="443">
        <f>'balance-sht'!W26-'balance-sht'!V26</f>
        <v>0</v>
      </c>
      <c r="V7" s="443">
        <f>'balance-sht'!X26-'balance-sht'!W26</f>
        <v>0</v>
      </c>
      <c r="W7" s="443">
        <f>'balance-sht'!Y26-'balance-sht'!X26</f>
        <v>0</v>
      </c>
      <c r="X7" s="437">
        <f t="shared" si="1"/>
        <v>9835.6587499999805</v>
      </c>
      <c r="Y7" s="443">
        <f>'balance-sht'!AA26-'balance-sht'!Y26</f>
        <v>7040.1804375000065</v>
      </c>
      <c r="Z7" s="443">
        <f>'balance-sht'!AB26-'balance-sht'!AA26</f>
        <v>0</v>
      </c>
      <c r="AA7" s="443">
        <f>'balance-sht'!AC26-'balance-sht'!AB26</f>
        <v>0</v>
      </c>
      <c r="AB7" s="443">
        <f>'balance-sht'!AD26-'balance-sht'!AC26</f>
        <v>0</v>
      </c>
      <c r="AC7" s="437">
        <f t="shared" si="2"/>
        <v>7040.1804375000065</v>
      </c>
      <c r="AD7" s="443">
        <f>'balance-sht'!AF26-'balance-sht'!AD26</f>
        <v>1972.0238343749952</v>
      </c>
      <c r="AE7" s="443">
        <f>'balance-sht'!AG26-'balance-sht'!AF26</f>
        <v>0</v>
      </c>
      <c r="AF7" s="443">
        <f>'balance-sht'!AH26-'balance-sht'!AG26</f>
        <v>0</v>
      </c>
      <c r="AG7" s="443">
        <f>'balance-sht'!AI26-'balance-sht'!AH26</f>
        <v>0</v>
      </c>
      <c r="AH7" s="437">
        <f t="shared" si="3"/>
        <v>1972.0238343749952</v>
      </c>
    </row>
    <row r="8" spans="1:35" s="443" customFormat="1" x14ac:dyDescent="0.2">
      <c r="A8" s="495" t="s">
        <v>232</v>
      </c>
      <c r="B8" s="443">
        <f>'balance-sht'!D27</f>
        <v>0</v>
      </c>
      <c r="C8" s="443">
        <f>'balance-sht'!E27-'balance-sht'!D27</f>
        <v>0</v>
      </c>
      <c r="D8" s="443">
        <f>'balance-sht'!F27-'balance-sht'!E27</f>
        <v>0</v>
      </c>
      <c r="E8" s="443">
        <f>'balance-sht'!G27-'balance-sht'!F27</f>
        <v>0</v>
      </c>
      <c r="F8" s="443">
        <f>'balance-sht'!H27-'balance-sht'!G27</f>
        <v>0</v>
      </c>
      <c r="G8" s="443">
        <f>'balance-sht'!I27-'balance-sht'!H27</f>
        <v>0</v>
      </c>
      <c r="H8" s="443">
        <f>'balance-sht'!J27-'balance-sht'!I27</f>
        <v>0</v>
      </c>
      <c r="I8" s="443">
        <f>'balance-sht'!K27-'balance-sht'!J27</f>
        <v>0</v>
      </c>
      <c r="J8" s="443">
        <f>'balance-sht'!L27-'balance-sht'!K27</f>
        <v>0</v>
      </c>
      <c r="K8" s="443">
        <f>'balance-sht'!M27-'balance-sht'!L27</f>
        <v>0</v>
      </c>
      <c r="L8" s="443">
        <f>'balance-sht'!N27-'balance-sht'!M27</f>
        <v>0</v>
      </c>
      <c r="M8" s="443">
        <f>'balance-sht'!O27-'balance-sht'!N27</f>
        <v>0</v>
      </c>
      <c r="N8" s="437">
        <f t="shared" si="4"/>
        <v>0</v>
      </c>
      <c r="O8" s="443">
        <f>'balance-sht'!Q27-'balance-sht'!O27</f>
        <v>0</v>
      </c>
      <c r="P8" s="443">
        <f>'balance-sht'!R27-'balance-sht'!Q27</f>
        <v>0</v>
      </c>
      <c r="Q8" s="443">
        <f>'balance-sht'!S27-'balance-sht'!R27</f>
        <v>0</v>
      </c>
      <c r="R8" s="443">
        <f>'balance-sht'!T27-'balance-sht'!S27</f>
        <v>0</v>
      </c>
      <c r="S8" s="437">
        <f>SUM(O8:R8)</f>
        <v>0</v>
      </c>
      <c r="T8" s="443">
        <f>'balance-sht'!V27-'balance-sht'!T27</f>
        <v>0</v>
      </c>
      <c r="U8" s="443">
        <f>'balance-sht'!W27-'balance-sht'!V27</f>
        <v>0</v>
      </c>
      <c r="V8" s="443">
        <f>'balance-sht'!X27-'balance-sht'!W27</f>
        <v>0</v>
      </c>
      <c r="W8" s="443">
        <f>'balance-sht'!Y27-'balance-sht'!X27</f>
        <v>0</v>
      </c>
      <c r="X8" s="437">
        <f>SUM(T8:W8)</f>
        <v>0</v>
      </c>
      <c r="Y8" s="443">
        <f>'balance-sht'!AA27-'balance-sht'!Y27</f>
        <v>0</v>
      </c>
      <c r="Z8" s="443">
        <f>'balance-sht'!AB27-'balance-sht'!AA27</f>
        <v>0</v>
      </c>
      <c r="AA8" s="443">
        <f>'balance-sht'!AC27-'balance-sht'!AB27</f>
        <v>0</v>
      </c>
      <c r="AB8" s="443">
        <f>'balance-sht'!AD27-'balance-sht'!AC27</f>
        <v>0</v>
      </c>
      <c r="AC8" s="437">
        <f>SUM(Y8:AB8)</f>
        <v>0</v>
      </c>
      <c r="AD8" s="443">
        <f>'balance-sht'!AF27-'balance-sht'!AD27</f>
        <v>0</v>
      </c>
      <c r="AE8" s="443">
        <f>'balance-sht'!AG27-'balance-sht'!AF27</f>
        <v>0</v>
      </c>
      <c r="AF8" s="443">
        <f>'balance-sht'!AH27-'balance-sht'!AG27</f>
        <v>0</v>
      </c>
      <c r="AG8" s="443">
        <f>'balance-sht'!AI27-'balance-sht'!AH27</f>
        <v>0</v>
      </c>
      <c r="AH8" s="437">
        <f>SUM(AD8:AG8)</f>
        <v>0</v>
      </c>
    </row>
    <row r="9" spans="1:35" s="444" customFormat="1" x14ac:dyDescent="0.2">
      <c r="A9" s="496" t="s">
        <v>233</v>
      </c>
      <c r="B9" s="444">
        <f>'balance-sht'!D25</f>
        <v>17304.192566666668</v>
      </c>
      <c r="C9" s="444">
        <f>'balance-sht'!E25-'balance-sht'!D25</f>
        <v>-8130.4768920000024</v>
      </c>
      <c r="D9" s="444">
        <f>'balance-sht'!F25-'balance-sht'!E25</f>
        <v>40.51001429333337</v>
      </c>
      <c r="E9" s="444">
        <f>'balance-sht'!G25-'balance-sht'!F25</f>
        <v>13378.6809946752</v>
      </c>
      <c r="F9" s="444">
        <f>'balance-sht'!H25-'balance-sht'!G25</f>
        <v>-13282.568458283775</v>
      </c>
      <c r="G9" s="444">
        <f>'balance-sht'!I25-'balance-sht'!H25</f>
        <v>56.831304944036674</v>
      </c>
      <c r="H9" s="444">
        <f>'balance-sht'!J25-'balance-sht'!I25</f>
        <v>63.624996176919012</v>
      </c>
      <c r="I9" s="444">
        <f>'balance-sht'!K25-'balance-sht'!J25</f>
        <v>13404.56673795395</v>
      </c>
      <c r="J9" s="444">
        <f>'balance-sht'!L25-'balance-sht'!K25</f>
        <v>-13253.578798254757</v>
      </c>
      <c r="K9" s="444">
        <f>'balance-sht'!M25-'balance-sht'!L25</f>
        <v>89.298217588109765</v>
      </c>
      <c r="L9" s="444">
        <f>'balance-sht'!N25-'balance-sht'!M25</f>
        <v>99.987538623950968</v>
      </c>
      <c r="M9" s="444">
        <f>'balance-sht'!O25-'balance-sht'!N25</f>
        <v>13445.293779396423</v>
      </c>
      <c r="N9" s="432">
        <f t="shared" si="4"/>
        <v>23216.362001780057</v>
      </c>
      <c r="O9" s="444">
        <f>'balance-sht'!Q25-'balance-sht'!O25</f>
        <v>-11743.053039099977</v>
      </c>
      <c r="P9" s="444">
        <f>'balance-sht'!R25-'balance-sht'!Q25</f>
        <v>13540.499940926544</v>
      </c>
      <c r="Q9" s="444">
        <f>'balance-sht'!S25-'balance-sht'!R25</f>
        <v>-13121.254799143811</v>
      </c>
      <c r="R9" s="444">
        <f>'balance-sht'!T25-'balance-sht'!S25</f>
        <v>256.84109145235561</v>
      </c>
      <c r="S9" s="437">
        <f t="shared" si="0"/>
        <v>-11066.966805864889</v>
      </c>
      <c r="T9" s="443">
        <f>'balance-sht'!V25-'balance-sht'!T25</f>
        <v>63056.019066469999</v>
      </c>
      <c r="U9" s="444">
        <f>'balance-sht'!W25-'balance-sht'!V25</f>
        <v>14467.003322467397</v>
      </c>
      <c r="V9" s="444">
        <f>'balance-sht'!X25-'balance-sht'!W25</f>
        <v>-12022.397911879656</v>
      </c>
      <c r="W9" s="444">
        <f>'balance-sht'!Y25-'balance-sht'!X25</f>
        <v>14953.904362869638</v>
      </c>
      <c r="X9" s="432">
        <f t="shared" si="1"/>
        <v>80454.52883992737</v>
      </c>
      <c r="Y9" s="444">
        <f>'balance-sht'!AA25-'balance-sht'!Y25</f>
        <v>12352.243565931974</v>
      </c>
      <c r="Z9" s="444">
        <f>'balance-sht'!AB25-'balance-sht'!AA25</f>
        <v>15288.030531829165</v>
      </c>
      <c r="AA9" s="444">
        <f>'balance-sht'!AC25-'balance-sht'!AB25</f>
        <v>-11157.26966238227</v>
      </c>
      <c r="AB9" s="444">
        <f>'balance-sht'!AD25-'balance-sht'!AC25</f>
        <v>15962.132204569847</v>
      </c>
      <c r="AC9" s="432">
        <f t="shared" si="2"/>
        <v>32445.136639948716</v>
      </c>
      <c r="AD9" s="444">
        <f>'balance-sht'!AF25-'balance-sht'!AD25</f>
        <v>17698.872950276855</v>
      </c>
      <c r="AE9" s="444">
        <f>'balance-sht'!AG25-'balance-sht'!AF25</f>
        <v>16145.08034857153</v>
      </c>
      <c r="AF9" s="444">
        <f>'balance-sht'!AH25-'balance-sht'!AG25</f>
        <v>-9909.5565074519836</v>
      </c>
      <c r="AG9" s="444">
        <f>'balance-sht'!AI25-'balance-sht'!AH25</f>
        <v>17181.192317925626</v>
      </c>
      <c r="AH9" s="432">
        <f t="shared" si="3"/>
        <v>41115.589109322027</v>
      </c>
    </row>
    <row r="10" spans="1:35" s="444" customFormat="1" x14ac:dyDescent="0.2">
      <c r="A10" s="496" t="s">
        <v>234</v>
      </c>
      <c r="B10" s="444">
        <f>'balance-sht'!D9*-1</f>
        <v>-13954.900499999998</v>
      </c>
      <c r="C10" s="444">
        <f>'balance-sht'!D9-'balance-sht'!E9</f>
        <v>-1621.3213933333409</v>
      </c>
      <c r="D10" s="444">
        <f>'balance-sht'!E9-'balance-sht'!F9</f>
        <v>-1812.0492938666648</v>
      </c>
      <c r="E10" s="444">
        <f>'balance-sht'!F9-'balance-sht'!G9</f>
        <v>-2025.4909157973379</v>
      </c>
      <c r="F10" s="444">
        <f>'balance-sht'!G9-'balance-sht'!H9</f>
        <v>-2264.3838646263503</v>
      </c>
      <c r="G10" s="444">
        <f>'balance-sht'!H9-'balance-sht'!I9</f>
        <v>-2531.7995594321728</v>
      </c>
      <c r="H10" s="444">
        <f>'balance-sht'!I9-'balance-sht'!J9</f>
        <v>-2831.1843952951385</v>
      </c>
      <c r="I10" s="444">
        <f>'balance-sht'!J9-'balance-sht'!K9</f>
        <v>-3166.4060361506599</v>
      </c>
      <c r="J10" s="444">
        <f>'balance-sht'!K9-'balance-sht'!L9</f>
        <v>-3541.805484081</v>
      </c>
      <c r="K10" s="444">
        <f>'balance-sht'!L9-'balance-sht'!M9</f>
        <v>-3962.2556531885784</v>
      </c>
      <c r="L10" s="444">
        <f>'balance-sht'!M9-'balance-sht'!N9</f>
        <v>-4433.2272688664743</v>
      </c>
      <c r="M10" s="444">
        <f>'balance-sht'!N9-'balance-sht'!O9</f>
        <v>-4960.8630178554959</v>
      </c>
      <c r="N10" s="432">
        <f t="shared" si="4"/>
        <v>-47105.687382493212</v>
      </c>
      <c r="O10" s="444">
        <f>'balance-sht'!O9-'balance-sht'!Q9</f>
        <v>-19998.396484844488</v>
      </c>
      <c r="P10" s="444">
        <f>'balance-sht'!Q9-'balance-sht'!R9</f>
        <v>-19172.060245543224</v>
      </c>
      <c r="Q10" s="444">
        <f>'balance-sht'!R9-'balance-sht'!S9</f>
        <v>-28185.873562945679</v>
      </c>
      <c r="R10" s="444">
        <f>'balance-sht'!S9-'balance-sht'!T9</f>
        <v>-29904.670023392871</v>
      </c>
      <c r="S10" s="437">
        <f t="shared" si="0"/>
        <v>-97261.000316726262</v>
      </c>
      <c r="T10" s="444">
        <f>'balance-sht'!T9-'balance-sht'!V9</f>
        <v>-65916.58186784698</v>
      </c>
      <c r="U10" s="444">
        <f>'balance-sht'!V9-'balance-sht'!W9</f>
        <v>-42830.244779276574</v>
      </c>
      <c r="V10" s="444">
        <f>'balance-sht'!W9-'balance-sht'!X9</f>
        <v>-43398.28361668819</v>
      </c>
      <c r="W10" s="444">
        <f>'balance-sht'!X9-'balance-sht'!Y9</f>
        <v>-60578.635743901657</v>
      </c>
      <c r="X10" s="432">
        <f t="shared" si="1"/>
        <v>-212723.7460077134</v>
      </c>
      <c r="Y10" s="444">
        <f>'balance-sht'!Y9-'balance-sht'!AA9</f>
        <v>-99371.326169469219</v>
      </c>
      <c r="Z10" s="444">
        <f>'balance-sht'!AA9-'balance-sht'!AB9</f>
        <v>-77089.441462983144</v>
      </c>
      <c r="AA10" s="444">
        <f>'balance-sht'!AB9-'balance-sht'!AC9</f>
        <v>-74344.331763099181</v>
      </c>
      <c r="AB10" s="444">
        <f>'balance-sht'!AC9-'balance-sht'!AD9</f>
        <v>-104264.48690926272</v>
      </c>
      <c r="AC10" s="432">
        <f t="shared" si="2"/>
        <v>-355069.58630481426</v>
      </c>
      <c r="AD10" s="444">
        <f>'balance-sht'!AD9-'balance-sht'!AF9</f>
        <v>-170744.89956673468</v>
      </c>
      <c r="AE10" s="444">
        <f>'balance-sht'!AF9-'balance-sht'!AG9</f>
        <v>-124776.52000031935</v>
      </c>
      <c r="AF10" s="444">
        <f>'balance-sht'!AG9-'balance-sht'!AH9</f>
        <v>-123496.66885138676</v>
      </c>
      <c r="AG10" s="444">
        <f>'balance-sht'!AH9-'balance-sht'!AI9</f>
        <v>-171479.37598863826</v>
      </c>
      <c r="AH10" s="432">
        <f t="shared" si="3"/>
        <v>-590497.46440707904</v>
      </c>
    </row>
    <row r="11" spans="1:35" s="444" customFormat="1" x14ac:dyDescent="0.2">
      <c r="A11" s="496" t="s">
        <v>235</v>
      </c>
      <c r="B11" s="444">
        <f>'balance-sht'!D10*-1</f>
        <v>-51333.520026647064</v>
      </c>
      <c r="C11" s="444">
        <f>'balance-sht'!D10-'balance-sht'!E10</f>
        <v>-1491.5827121976545</v>
      </c>
      <c r="D11" s="444">
        <f>'balance-sht'!E10-'balance-sht'!F10</f>
        <v>-1668.5369595437151</v>
      </c>
      <c r="E11" s="444">
        <f>'balance-sht'!F10-'balance-sht'!G10</f>
        <v>-1866.6589616348429</v>
      </c>
      <c r="F11" s="444">
        <f>'balance-sht'!G10-'balance-sht'!H10</f>
        <v>-2088.5013273493387</v>
      </c>
      <c r="G11" s="444">
        <f>'balance-sht'!H10-'balance-sht'!I10</f>
        <v>-2336.9269079941223</v>
      </c>
      <c r="H11" s="444">
        <f>'balance-sht'!I10-'balance-sht'!J10</f>
        <v>-2615.146794747081</v>
      </c>
      <c r="I11" s="444">
        <f>'balance-sht'!J10-'balance-sht'!K10</f>
        <v>-2926.7630051855376</v>
      </c>
      <c r="J11" s="444">
        <f>'balance-sht'!K10-'balance-sht'!L10</f>
        <v>-3275.8164418886299</v>
      </c>
      <c r="K11" s="444">
        <f>'balance-sht'!L10-'balance-sht'!M10</f>
        <v>-3666.8407791199861</v>
      </c>
      <c r="L11" s="444">
        <f>'balance-sht'!M10-'balance-sht'!N10</f>
        <v>-4104.9230158277496</v>
      </c>
      <c r="M11" s="444">
        <f>'balance-sht'!N10-'balance-sht'!O10</f>
        <v>-8491.5461367674288</v>
      </c>
      <c r="N11" s="432">
        <f>SUM(B11:M11)</f>
        <v>-85866.76306890315</v>
      </c>
      <c r="O11" s="444">
        <f>'balance-sht'!O10-'balance-sht'!Q10</f>
        <v>-12232.873256643405</v>
      </c>
      <c r="P11" s="444">
        <f>'balance-sht'!Q10-'balance-sht'!R10</f>
        <v>-5390.8721548057074</v>
      </c>
      <c r="Q11" s="444">
        <f>'balance-sht'!R10-'balance-sht'!S10</f>
        <v>-21929.066188481171</v>
      </c>
      <c r="R11" s="444">
        <f>'balance-sht'!S10-'balance-sht'!T10</f>
        <v>-18058.214321260573</v>
      </c>
      <c r="S11" s="437">
        <f>SUM(O11:R11)</f>
        <v>-57611.025921190856</v>
      </c>
      <c r="T11" s="444">
        <f>'balance-sht'!T10-'balance-sht'!V10</f>
        <v>-22858.278310273337</v>
      </c>
      <c r="U11" s="444">
        <f>'balance-sht'!V10-'balance-sht'!W10</f>
        <v>-6078.7513130177103</v>
      </c>
      <c r="V11" s="444">
        <f>'balance-sht'!W10-'balance-sht'!X10</f>
        <v>-39873.689797340485</v>
      </c>
      <c r="W11" s="444">
        <f>'balance-sht'!X10-'balance-sht'!Y10</f>
        <v>-33349.475711163162</v>
      </c>
      <c r="X11" s="432">
        <f>SUM(T11:W11)</f>
        <v>-102160.1951317947</v>
      </c>
      <c r="Y11" s="444">
        <f>'balance-sht'!Y10-'balance-sht'!AA10</f>
        <v>-55812.53295670345</v>
      </c>
      <c r="Z11" s="444">
        <f>'balance-sht'!AA10-'balance-sht'!AB10</f>
        <v>-57901.710525120317</v>
      </c>
      <c r="AA11" s="444">
        <f>'balance-sht'!AB10-'balance-sht'!AC10</f>
        <v>-75175.601532451226</v>
      </c>
      <c r="AB11" s="444">
        <f>'balance-sht'!AC10-'balance-sht'!AD10</f>
        <v>-135193.68633204943</v>
      </c>
      <c r="AC11" s="432">
        <f>SUM(Y11:AB11)</f>
        <v>-324083.53134632442</v>
      </c>
      <c r="AD11" s="444">
        <f>'balance-sht'!AD10-'balance-sht'!AF10</f>
        <v>-84325.174840386026</v>
      </c>
      <c r="AE11" s="444">
        <f>'balance-sht'!AF10-'balance-sht'!AG10</f>
        <v>-92808.3928791238</v>
      </c>
      <c r="AF11" s="444">
        <f>'balance-sht'!AG10-'balance-sht'!AH10</f>
        <v>-115386.67618845589</v>
      </c>
      <c r="AG11" s="444">
        <f>'balance-sht'!AH10-'balance-sht'!AI10</f>
        <v>83567.761752289487</v>
      </c>
      <c r="AH11" s="432">
        <f>SUM(AD11:AG11)</f>
        <v>-208952.48215567623</v>
      </c>
    </row>
    <row r="12" spans="1:35" s="444" customFormat="1" x14ac:dyDescent="0.2">
      <c r="A12" s="442" t="s">
        <v>25</v>
      </c>
      <c r="B12" s="445">
        <f>SUM(B5:B11)</f>
        <v>-69018.260948250972</v>
      </c>
      <c r="C12" s="445">
        <f t="shared" ref="C12:M12" si="5">SUM(C5:C11)</f>
        <v>-24891.190607430719</v>
      </c>
      <c r="D12" s="445">
        <f t="shared" si="5"/>
        <v>-15497.085142747328</v>
      </c>
      <c r="E12" s="445">
        <f t="shared" si="5"/>
        <v>-20781.300342826686</v>
      </c>
      <c r="F12" s="445">
        <f t="shared" si="5"/>
        <v>-25892.49381552952</v>
      </c>
      <c r="G12" s="445">
        <f t="shared" si="5"/>
        <v>-10818.822409946606</v>
      </c>
      <c r="H12" s="445">
        <f t="shared" si="5"/>
        <v>-8862.6734451690645</v>
      </c>
      <c r="I12" s="445">
        <f t="shared" si="5"/>
        <v>-13332.040024727592</v>
      </c>
      <c r="J12" s="445">
        <f t="shared" si="5"/>
        <v>-17540.182099912978</v>
      </c>
      <c r="K12" s="445">
        <f t="shared" si="5"/>
        <v>-1446.9132344177406</v>
      </c>
      <c r="L12" s="445">
        <f t="shared" si="5"/>
        <v>1647.9916007070533</v>
      </c>
      <c r="M12" s="445">
        <f t="shared" si="5"/>
        <v>-5447.0610986428019</v>
      </c>
      <c r="N12" s="432">
        <f t="shared" si="4"/>
        <v>-211880.03156889492</v>
      </c>
      <c r="O12" s="445">
        <f>SUM(O5:O11)</f>
        <v>41108.651740639441</v>
      </c>
      <c r="P12" s="445">
        <f>SUM(P5:P11)</f>
        <v>112512.61694675074</v>
      </c>
      <c r="Q12" s="445">
        <f>SUM(Q5:Q11)</f>
        <v>-241162.69097256637</v>
      </c>
      <c r="R12" s="445">
        <f>SUM(R5:R11)</f>
        <v>-179418.67740200536</v>
      </c>
      <c r="S12" s="437">
        <f t="shared" si="0"/>
        <v>-266960.09968718153</v>
      </c>
      <c r="T12" s="445">
        <f>SUM(T5:T11)</f>
        <v>-174152.65512132825</v>
      </c>
      <c r="U12" s="445">
        <f>SUM(U5:U11)</f>
        <v>-112182.01281337196</v>
      </c>
      <c r="V12" s="445">
        <f>SUM(V5:V11)</f>
        <v>-41957.821793888514</v>
      </c>
      <c r="W12" s="445">
        <f>SUM(W5:W11)</f>
        <v>97478.802273573383</v>
      </c>
      <c r="X12" s="437">
        <f t="shared" si="1"/>
        <v>-230813.68745501534</v>
      </c>
      <c r="Y12" s="445">
        <f>SUM(Y5:Y11)</f>
        <v>183558.07779569575</v>
      </c>
      <c r="Z12" s="445">
        <f>SUM(Z5:Z11)</f>
        <v>369245.81369966181</v>
      </c>
      <c r="AA12" s="445">
        <f>SUM(AA5:AA11)</f>
        <v>551066.4871845718</v>
      </c>
      <c r="AB12" s="445">
        <f>SUM(AB5:AB11)</f>
        <v>726191.17383553472</v>
      </c>
      <c r="AC12" s="437">
        <f t="shared" si="2"/>
        <v>1830061.5525154639</v>
      </c>
      <c r="AD12" s="445">
        <f>SUM(AD5:AD11)</f>
        <v>1099092.1062206214</v>
      </c>
      <c r="AE12" s="445">
        <f>SUM(AE5:AE11)</f>
        <v>1441407.2666136678</v>
      </c>
      <c r="AF12" s="445">
        <f>SUM(AF5:AF11)</f>
        <v>1768262.3010021786</v>
      </c>
      <c r="AG12" s="445">
        <f>SUM(AG5:AG11)</f>
        <v>2373366.1185849868</v>
      </c>
      <c r="AH12" s="437">
        <f t="shared" si="3"/>
        <v>6682127.7924214546</v>
      </c>
      <c r="AI12" s="445"/>
    </row>
    <row r="13" spans="1:35" s="444" customFormat="1" x14ac:dyDescent="0.2">
      <c r="N13" s="432">
        <f t="shared" si="4"/>
        <v>0</v>
      </c>
      <c r="S13" s="432">
        <f>SUM(O13:R13)</f>
        <v>0</v>
      </c>
      <c r="X13" s="432">
        <f>SUM(T13:W13)</f>
        <v>0</v>
      </c>
      <c r="AC13" s="432">
        <f>SUM(Y13:AB13)</f>
        <v>0</v>
      </c>
      <c r="AH13" s="432">
        <f>SUM(AD13:AG13)</f>
        <v>0</v>
      </c>
    </row>
    <row r="14" spans="1:35" s="444" customFormat="1" ht="12.75" customHeight="1" x14ac:dyDescent="0.2">
      <c r="A14" s="497" t="s">
        <v>26</v>
      </c>
      <c r="N14" s="432">
        <f t="shared" si="4"/>
        <v>0</v>
      </c>
      <c r="S14" s="432">
        <f>SUM(O14:R14)</f>
        <v>0</v>
      </c>
      <c r="X14" s="432">
        <f>SUM(T14:W14)</f>
        <v>0</v>
      </c>
      <c r="AC14" s="432">
        <f>SUM(Y14:AB14)</f>
        <v>0</v>
      </c>
      <c r="AH14" s="432">
        <f>SUM(AD14:AG14)</f>
        <v>0</v>
      </c>
    </row>
    <row r="15" spans="1:35" s="444" customFormat="1" x14ac:dyDescent="0.2">
      <c r="A15" s="485" t="s">
        <v>236</v>
      </c>
      <c r="B15" s="444">
        <f>'balance-sht'!D17</f>
        <v>5000</v>
      </c>
      <c r="C15" s="444">
        <f>'balance-sht'!E17-'balance-sht'!D17</f>
        <v>0</v>
      </c>
      <c r="D15" s="444">
        <f>'balance-sht'!F17-'balance-sht'!E17</f>
        <v>0</v>
      </c>
      <c r="E15" s="444">
        <f>'balance-sht'!G17-'balance-sht'!F17</f>
        <v>0</v>
      </c>
      <c r="F15" s="444">
        <f>'balance-sht'!H17-'balance-sht'!G17</f>
        <v>0</v>
      </c>
      <c r="G15" s="444">
        <f>'balance-sht'!I17-'balance-sht'!H17</f>
        <v>0</v>
      </c>
      <c r="H15" s="444">
        <f>'balance-sht'!J17-'balance-sht'!I17</f>
        <v>0</v>
      </c>
      <c r="I15" s="444">
        <f>'balance-sht'!K17-'balance-sht'!J17</f>
        <v>0</v>
      </c>
      <c r="J15" s="444">
        <f>'balance-sht'!L17-'balance-sht'!K17</f>
        <v>0</v>
      </c>
      <c r="K15" s="444">
        <f>'balance-sht'!M17-'balance-sht'!L17</f>
        <v>0</v>
      </c>
      <c r="L15" s="444">
        <f>'balance-sht'!N17-'balance-sht'!M17</f>
        <v>0</v>
      </c>
      <c r="M15" s="444">
        <f>'balance-sht'!O17-'balance-sht'!N17</f>
        <v>0</v>
      </c>
      <c r="N15" s="432">
        <f t="shared" si="4"/>
        <v>5000</v>
      </c>
      <c r="O15" s="444">
        <f>'balance-sht'!Q17-'balance-sht'!O17</f>
        <v>0</v>
      </c>
      <c r="P15" s="444">
        <f>'balance-sht'!R17-'balance-sht'!Q17</f>
        <v>0</v>
      </c>
      <c r="Q15" s="444">
        <f>'balance-sht'!S17-'balance-sht'!R17</f>
        <v>70000</v>
      </c>
      <c r="R15" s="444">
        <f>'balance-sht'!T17-'balance-sht'!S17</f>
        <v>0</v>
      </c>
      <c r="S15" s="432">
        <f>SUM(O15:R15)</f>
        <v>70000</v>
      </c>
      <c r="T15" s="444">
        <f>'balance-sht'!V17-'balance-sht'!T17</f>
        <v>0</v>
      </c>
      <c r="U15" s="444">
        <f>'balance-sht'!W17-'balance-sht'!V17</f>
        <v>0</v>
      </c>
      <c r="V15" s="444">
        <f>'balance-sht'!X17-'balance-sht'!W17</f>
        <v>0</v>
      </c>
      <c r="W15" s="444">
        <f>'balance-sht'!Y17-'balance-sht'!X17</f>
        <v>0</v>
      </c>
      <c r="X15" s="432">
        <f>SUM(T15:W15)</f>
        <v>0</v>
      </c>
      <c r="Y15" s="444">
        <f>'balance-sht'!AA17-'balance-sht'!Y17</f>
        <v>0</v>
      </c>
      <c r="Z15" s="444">
        <f>'balance-sht'!AB17-'balance-sht'!AA17</f>
        <v>0</v>
      </c>
      <c r="AA15" s="444">
        <f>'balance-sht'!AC17-'balance-sht'!AB17</f>
        <v>0</v>
      </c>
      <c r="AB15" s="444">
        <f>'balance-sht'!AD17-'balance-sht'!AC17</f>
        <v>0</v>
      </c>
      <c r="AC15" s="432">
        <f>SUM(Y15:AB15)</f>
        <v>0</v>
      </c>
      <c r="AD15" s="444">
        <f>'balance-sht'!AF17-'balance-sht'!AD17</f>
        <v>0</v>
      </c>
      <c r="AE15" s="444">
        <f>'balance-sht'!AG17-'balance-sht'!AF17</f>
        <v>0</v>
      </c>
      <c r="AF15" s="444">
        <f>'balance-sht'!AH17-'balance-sht'!AG17</f>
        <v>0</v>
      </c>
      <c r="AG15" s="444">
        <f>'balance-sht'!AI17-'balance-sht'!AH17</f>
        <v>0</v>
      </c>
      <c r="AH15" s="432">
        <f>SUM(AD15:AG15)</f>
        <v>0</v>
      </c>
    </row>
    <row r="16" spans="1:35" s="444" customFormat="1" x14ac:dyDescent="0.2">
      <c r="A16" s="485" t="s">
        <v>225</v>
      </c>
      <c r="B16" s="444">
        <f>'balance-sht'!D8</f>
        <v>6984.9999999999991</v>
      </c>
      <c r="C16" s="444">
        <f>('balance-sht'!D8-'balance-sht'!E8)*-1</f>
        <v>-635</v>
      </c>
      <c r="D16" s="444">
        <f>('balance-sht'!E8-'balance-sht'!F8)*-1</f>
        <v>-635</v>
      </c>
      <c r="E16" s="444">
        <f>('balance-sht'!F8-'balance-sht'!G8)*-1</f>
        <v>-635</v>
      </c>
      <c r="F16" s="444">
        <f>('balance-sht'!G8-'balance-sht'!H8)*-1</f>
        <v>-635</v>
      </c>
      <c r="G16" s="444">
        <f>('balance-sht'!H8-'balance-sht'!I8)*-1</f>
        <v>-635</v>
      </c>
      <c r="H16" s="444">
        <f>('balance-sht'!I8-'balance-sht'!J8)*-1</f>
        <v>-635</v>
      </c>
      <c r="I16" s="444">
        <f>('balance-sht'!J8-'balance-sht'!K8)*-1</f>
        <v>-635</v>
      </c>
      <c r="J16" s="444">
        <f>('balance-sht'!K8-'balance-sht'!L8)*-1</f>
        <v>-635</v>
      </c>
      <c r="K16" s="444">
        <f>('balance-sht'!L8-'balance-sht'!M8)*-1</f>
        <v>-635</v>
      </c>
      <c r="L16" s="444">
        <f>('balance-sht'!M8-'balance-sht'!N8)*-1</f>
        <v>-634.99999999999989</v>
      </c>
      <c r="M16" s="444">
        <f>('balance-sht'!N8-'balance-sht'!O8)*-1</f>
        <v>-634.9999999999992</v>
      </c>
      <c r="N16" s="432">
        <f t="shared" si="4"/>
        <v>0</v>
      </c>
      <c r="O16" s="444">
        <f>'balance-sht'!Q8</f>
        <v>30302.25</v>
      </c>
      <c r="P16" s="444">
        <f>('balance-sht'!Q8-'balance-sht'!R8)*-1</f>
        <v>-2674.6500000000015</v>
      </c>
      <c r="Q16" s="444">
        <f>('balance-sht'!R8-'balance-sht'!S8)*-1</f>
        <v>-13813.800000000001</v>
      </c>
      <c r="R16" s="444">
        <f>('balance-sht'!S8-'balance-sht'!T8)*-1</f>
        <v>-13813.799999999997</v>
      </c>
      <c r="S16" s="432">
        <f>SUM(O16:R16)</f>
        <v>0</v>
      </c>
      <c r="T16" s="444">
        <f>'balance-sht'!V8</f>
        <v>50759.392500000002</v>
      </c>
      <c r="U16" s="444">
        <f>('balance-sht'!V8-'balance-sht'!W8)*-1</f>
        <v>-16919.797500000001</v>
      </c>
      <c r="V16" s="444">
        <f>('balance-sht'!W8-'balance-sht'!X8)*-1</f>
        <v>-16919.797500000001</v>
      </c>
      <c r="W16" s="444">
        <f>('balance-sht'!X8-'balance-sht'!Y8)*-1</f>
        <v>-16919.797500000001</v>
      </c>
      <c r="X16" s="432">
        <f>SUM(T16:W16)</f>
        <v>0</v>
      </c>
      <c r="Y16" s="444">
        <f>'balance-sht'!AA8</f>
        <v>57429.037125000003</v>
      </c>
      <c r="Z16" s="444">
        <f>('balance-sht'!AA8-'balance-sht'!AB8)*-1</f>
        <v>-19143.012375000006</v>
      </c>
      <c r="AA16" s="444">
        <f>('balance-sht'!AB8-'balance-sht'!AC8)*-1</f>
        <v>-19143.012375000002</v>
      </c>
      <c r="AB16" s="444">
        <f>('balance-sht'!AC8-'balance-sht'!AD8)*-1</f>
        <v>-19143.012374999995</v>
      </c>
      <c r="AC16" s="432">
        <f>SUM(Y16:AB16)</f>
        <v>0</v>
      </c>
      <c r="AD16" s="444">
        <f>'balance-sht'!AF8</f>
        <v>59297.27023124999</v>
      </c>
      <c r="AE16" s="444">
        <f>('balance-sht'!AF8-'balance-sht'!AG8)*-1</f>
        <v>-19765.756743749997</v>
      </c>
      <c r="AF16" s="444">
        <f>('balance-sht'!AG8-'balance-sht'!AH8)*-1</f>
        <v>-19765.756743749997</v>
      </c>
      <c r="AG16" s="444">
        <f>('balance-sht'!AH8-'balance-sht'!AI8)*-1</f>
        <v>-19765.756743749997</v>
      </c>
      <c r="AH16" s="432">
        <f>SUM(AD16:AG16)</f>
        <v>0</v>
      </c>
    </row>
    <row r="17" spans="1:34" s="444" customFormat="1" x14ac:dyDescent="0.2">
      <c r="A17" s="442" t="s">
        <v>27</v>
      </c>
      <c r="B17" s="445">
        <f t="shared" ref="B17:M17" si="6">SUM(B15:B16)</f>
        <v>11985</v>
      </c>
      <c r="C17" s="445">
        <f t="shared" si="6"/>
        <v>-635</v>
      </c>
      <c r="D17" s="445">
        <f t="shared" si="6"/>
        <v>-635</v>
      </c>
      <c r="E17" s="445">
        <f t="shared" si="6"/>
        <v>-635</v>
      </c>
      <c r="F17" s="445">
        <f t="shared" si="6"/>
        <v>-635</v>
      </c>
      <c r="G17" s="445">
        <f t="shared" si="6"/>
        <v>-635</v>
      </c>
      <c r="H17" s="445">
        <f t="shared" si="6"/>
        <v>-635</v>
      </c>
      <c r="I17" s="445">
        <f t="shared" si="6"/>
        <v>-635</v>
      </c>
      <c r="J17" s="445">
        <f t="shared" si="6"/>
        <v>-635</v>
      </c>
      <c r="K17" s="445">
        <f t="shared" si="6"/>
        <v>-635</v>
      </c>
      <c r="L17" s="445">
        <f t="shared" si="6"/>
        <v>-634.99999999999989</v>
      </c>
      <c r="M17" s="445">
        <f t="shared" si="6"/>
        <v>-634.9999999999992</v>
      </c>
      <c r="N17" s="432">
        <f t="shared" si="4"/>
        <v>5000.0000000000009</v>
      </c>
      <c r="O17" s="444">
        <f t="shared" ref="O17:AH17" si="7">SUM(O15:O16)</f>
        <v>30302.25</v>
      </c>
      <c r="P17" s="445">
        <f t="shared" si="7"/>
        <v>-2674.6500000000015</v>
      </c>
      <c r="Q17" s="445">
        <f t="shared" si="7"/>
        <v>56186.2</v>
      </c>
      <c r="R17" s="445">
        <f t="shared" si="7"/>
        <v>-13813.799999999997</v>
      </c>
      <c r="S17" s="432">
        <f t="shared" si="7"/>
        <v>70000</v>
      </c>
      <c r="T17" s="445">
        <f t="shared" si="7"/>
        <v>50759.392500000002</v>
      </c>
      <c r="U17" s="445">
        <f t="shared" si="7"/>
        <v>-16919.797500000001</v>
      </c>
      <c r="V17" s="445">
        <f t="shared" si="7"/>
        <v>-16919.797500000001</v>
      </c>
      <c r="W17" s="445">
        <f t="shared" si="7"/>
        <v>-16919.797500000001</v>
      </c>
      <c r="X17" s="432">
        <f t="shared" si="7"/>
        <v>0</v>
      </c>
      <c r="Y17" s="445">
        <f t="shared" si="7"/>
        <v>57429.037125000003</v>
      </c>
      <c r="Z17" s="445">
        <f t="shared" si="7"/>
        <v>-19143.012375000006</v>
      </c>
      <c r="AA17" s="445">
        <f t="shared" si="7"/>
        <v>-19143.012375000002</v>
      </c>
      <c r="AB17" s="445">
        <f t="shared" si="7"/>
        <v>-19143.012374999995</v>
      </c>
      <c r="AC17" s="432">
        <f t="shared" si="7"/>
        <v>0</v>
      </c>
      <c r="AD17" s="445">
        <f t="shared" si="7"/>
        <v>59297.27023124999</v>
      </c>
      <c r="AE17" s="445">
        <f t="shared" si="7"/>
        <v>-19765.756743749997</v>
      </c>
      <c r="AF17" s="445">
        <f t="shared" si="7"/>
        <v>-19765.756743749997</v>
      </c>
      <c r="AG17" s="445">
        <f t="shared" si="7"/>
        <v>-19765.756743749997</v>
      </c>
      <c r="AH17" s="432">
        <f t="shared" si="7"/>
        <v>0</v>
      </c>
    </row>
    <row r="18" spans="1:34" x14ac:dyDescent="0.2">
      <c r="N18" s="441">
        <f t="shared" si="4"/>
        <v>0</v>
      </c>
      <c r="O18" s="435"/>
      <c r="S18" s="441"/>
      <c r="X18" s="441"/>
      <c r="AC18" s="441"/>
      <c r="AD18" s="299"/>
      <c r="AH18" s="441"/>
    </row>
    <row r="19" spans="1:34" x14ac:dyDescent="0.2">
      <c r="A19" s="199" t="s">
        <v>28</v>
      </c>
      <c r="N19" s="441">
        <f t="shared" si="4"/>
        <v>0</v>
      </c>
      <c r="O19" s="435"/>
      <c r="S19" s="441"/>
      <c r="X19" s="441"/>
      <c r="AC19" s="441"/>
      <c r="AD19" s="299"/>
      <c r="AH19" s="441"/>
    </row>
    <row r="20" spans="1:34" x14ac:dyDescent="0.2">
      <c r="A20" s="235" t="s">
        <v>237</v>
      </c>
      <c r="B20" s="205">
        <f>Financing!C27</f>
        <v>250000</v>
      </c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441">
        <f t="shared" si="4"/>
        <v>250000</v>
      </c>
      <c r="O20" s="435">
        <v>0</v>
      </c>
      <c r="P20" s="205">
        <v>0</v>
      </c>
      <c r="Q20" s="205">
        <v>0</v>
      </c>
      <c r="R20" s="205">
        <v>0</v>
      </c>
      <c r="S20" s="441">
        <f>SUM(O20:R20)</f>
        <v>0</v>
      </c>
      <c r="T20" s="205">
        <v>0</v>
      </c>
      <c r="U20" s="205">
        <v>0</v>
      </c>
      <c r="V20" s="205">
        <v>0</v>
      </c>
      <c r="W20" s="205">
        <v>0</v>
      </c>
      <c r="X20" s="441">
        <f>SUM(T20:W20)</f>
        <v>0</v>
      </c>
      <c r="Y20" s="205">
        <v>0</v>
      </c>
      <c r="Z20" s="205">
        <v>0</v>
      </c>
      <c r="AA20" s="205">
        <v>0</v>
      </c>
      <c r="AB20" s="205">
        <v>0</v>
      </c>
      <c r="AC20" s="441">
        <f>SUM(Y20:AB20)</f>
        <v>0</v>
      </c>
      <c r="AD20" s="205">
        <v>0</v>
      </c>
      <c r="AE20" s="205">
        <v>0</v>
      </c>
      <c r="AF20" s="205">
        <v>0</v>
      </c>
      <c r="AG20" s="205">
        <v>0</v>
      </c>
      <c r="AH20" s="441">
        <f>SUM(AD20:AG20)</f>
        <v>0</v>
      </c>
    </row>
    <row r="21" spans="1:34" x14ac:dyDescent="0.2">
      <c r="A21" s="231" t="s">
        <v>238</v>
      </c>
      <c r="B21" s="205">
        <f>'balance-sht'!D39</f>
        <v>0</v>
      </c>
      <c r="C21" s="216">
        <f>'balance-sht'!E39-'balance-sht'!D39</f>
        <v>0</v>
      </c>
      <c r="D21" s="216">
        <f>'balance-sht'!F39-'balance-sht'!E39</f>
        <v>0</v>
      </c>
      <c r="E21" s="216">
        <f>'balance-sht'!G39-'balance-sht'!F39</f>
        <v>0</v>
      </c>
      <c r="F21" s="216">
        <f>'balance-sht'!H39-'balance-sht'!G39</f>
        <v>0</v>
      </c>
      <c r="G21" s="216">
        <f>'balance-sht'!I39-'balance-sht'!H39</f>
        <v>0</v>
      </c>
      <c r="H21" s="216">
        <f>'balance-sht'!J39-'balance-sht'!I39</f>
        <v>0</v>
      </c>
      <c r="I21" s="216">
        <f>'balance-sht'!K39-'balance-sht'!J39</f>
        <v>0</v>
      </c>
      <c r="J21" s="216">
        <f>'balance-sht'!L39-'balance-sht'!K39</f>
        <v>0</v>
      </c>
      <c r="K21" s="216">
        <f>'balance-sht'!M39-'balance-sht'!L39</f>
        <v>0</v>
      </c>
      <c r="L21" s="216">
        <f>'balance-sht'!N39-'balance-sht'!M39</f>
        <v>0</v>
      </c>
      <c r="M21" s="216">
        <f>'balance-sht'!O39-'balance-sht'!N39</f>
        <v>0</v>
      </c>
      <c r="N21" s="441">
        <f>SUM(B21:M21)</f>
        <v>0</v>
      </c>
      <c r="O21" s="429">
        <v>0</v>
      </c>
      <c r="P21" s="216">
        <f>'balance-sht'!R39-'balance-sht'!Q39</f>
        <v>0</v>
      </c>
      <c r="Q21" s="216">
        <f>'balance-sht'!S39-'balance-sht'!R39</f>
        <v>2500000</v>
      </c>
      <c r="R21" s="216">
        <f>'balance-sht'!T39-'balance-sht'!S39</f>
        <v>0</v>
      </c>
      <c r="S21" s="441">
        <f>SUM(O21:R21)</f>
        <v>2500000</v>
      </c>
      <c r="T21" s="216">
        <f>'balance-sht'!V39-'balance-sht'!T39</f>
        <v>0</v>
      </c>
      <c r="U21" s="216">
        <f>'balance-sht'!W39-'balance-sht'!V39</f>
        <v>0</v>
      </c>
      <c r="V21" s="216">
        <f>'balance-sht'!X39-'balance-sht'!W39</f>
        <v>0</v>
      </c>
      <c r="W21" s="216">
        <f>'balance-sht'!Y39-'balance-sht'!X39</f>
        <v>0</v>
      </c>
      <c r="X21" s="441">
        <f>SUM(T21:W21)</f>
        <v>0</v>
      </c>
      <c r="Y21" s="216">
        <f>'balance-sht'!AA39-'balance-sht'!Y39</f>
        <v>0</v>
      </c>
      <c r="Z21" s="216">
        <f>'balance-sht'!AB39-'balance-sht'!AA39</f>
        <v>0</v>
      </c>
      <c r="AA21" s="216">
        <f>'balance-sht'!AC39-'balance-sht'!AB39</f>
        <v>0</v>
      </c>
      <c r="AB21" s="216">
        <f>'balance-sht'!AD39-'balance-sht'!AC39</f>
        <v>0</v>
      </c>
      <c r="AC21" s="441">
        <f>SUM(Y21:AB21)</f>
        <v>0</v>
      </c>
      <c r="AD21" s="216">
        <f>'balance-sht'!AF39-'balance-sht'!AD39</f>
        <v>0</v>
      </c>
      <c r="AE21" s="216">
        <f>'balance-sht'!AG39-'balance-sht'!AF39</f>
        <v>0</v>
      </c>
      <c r="AF21" s="216">
        <f>'balance-sht'!AH39-'balance-sht'!AG39</f>
        <v>0</v>
      </c>
      <c r="AG21" s="216">
        <f>'balance-sht'!AI39-'balance-sht'!AH39</f>
        <v>0</v>
      </c>
      <c r="AH21" s="441">
        <f>SUM(AD21:AG21)</f>
        <v>0</v>
      </c>
    </row>
    <row r="22" spans="1:34" s="444" customFormat="1" x14ac:dyDescent="0.2">
      <c r="A22" s="485" t="s">
        <v>239</v>
      </c>
      <c r="B22" s="444">
        <v>0</v>
      </c>
      <c r="C22" s="444">
        <f>'balance-sht'!D28*-1</f>
        <v>-1220.435088710708</v>
      </c>
      <c r="D22" s="444">
        <f>'balance-sht'!E28*-1</f>
        <v>-1230.6053811166303</v>
      </c>
      <c r="E22" s="444">
        <f>'balance-sht'!F28*-1</f>
        <v>-1240.8604259592689</v>
      </c>
      <c r="F22" s="444">
        <f>'balance-sht'!G28*-1</f>
        <v>-1251.2009295089292</v>
      </c>
      <c r="G22" s="444">
        <f>'balance-sht'!H28*-1</f>
        <v>-1261.6276039215036</v>
      </c>
      <c r="H22" s="444">
        <f>'balance-sht'!I28*-1</f>
        <v>-1272.1411672875163</v>
      </c>
      <c r="I22" s="444">
        <f>'balance-sht'!J28*-1</f>
        <v>-1282.7423436815786</v>
      </c>
      <c r="J22" s="444">
        <f>'balance-sht'!K28*-1</f>
        <v>-1293.4318632122586</v>
      </c>
      <c r="K22" s="444">
        <f>'balance-sht'!L28*-1</f>
        <v>-1304.2104620723605</v>
      </c>
      <c r="L22" s="444">
        <f>'balance-sht'!M28*-1</f>
        <v>-1315.07888258963</v>
      </c>
      <c r="M22" s="444">
        <f>'balance-sht'!N28*-1</f>
        <v>-1326.037873277877</v>
      </c>
      <c r="N22" s="432">
        <f t="shared" si="4"/>
        <v>-13998.37202133826</v>
      </c>
      <c r="O22" s="444">
        <f>'balance-sht'!O28*-1</f>
        <v>-1337.088188888526</v>
      </c>
      <c r="P22" s="444">
        <f>'balance-sht'!Q28*-1</f>
        <v>-4078.4911632736921</v>
      </c>
      <c r="Q22" s="444">
        <f>'balance-sht'!R28*-1</f>
        <v>-4181.3054882524912</v>
      </c>
      <c r="R22" s="444">
        <f>'balance-sht'!S28*-1</f>
        <v>-4286.7116505058266</v>
      </c>
      <c r="S22" s="432">
        <f>SUM(O22:R22)</f>
        <v>-13883.596490920536</v>
      </c>
      <c r="T22" s="444">
        <f>'balance-sht'!T28*-1</f>
        <v>-4394.7749874315696</v>
      </c>
      <c r="U22" s="444">
        <f>'balance-sht'!V28*-1</f>
        <v>-4505.5624835123017</v>
      </c>
      <c r="V22" s="444">
        <f>'balance-sht'!W28*-1</f>
        <v>-4619.1428118365357</v>
      </c>
      <c r="W22" s="444">
        <f>'balance-sht'!X28*-1</f>
        <v>-4735.5863766666344</v>
      </c>
      <c r="X22" s="432">
        <f>SUM(T22:W22)</f>
        <v>-18255.066659447042</v>
      </c>
      <c r="Y22" s="444">
        <f>'balance-sht'!Y28*-1</f>
        <v>-4854.9653570798127</v>
      </c>
      <c r="Z22" s="444">
        <f>'balance-sht'!AA28*-1</f>
        <v>-4977.3537517092991</v>
      </c>
      <c r="AA22" s="444">
        <f>'balance-sht'!AB28*-1</f>
        <v>-5102.8274246133542</v>
      </c>
      <c r="AB22" s="444">
        <f>'balance-sht'!AC28*-1</f>
        <v>-5231.4641523006121</v>
      </c>
      <c r="AC22" s="432">
        <f>SUM(Y22:AB22)</f>
        <v>-20166.610685703075</v>
      </c>
      <c r="AD22" s="444">
        <f>'balance-sht'!AD28*-1</f>
        <v>-5363.3436719408701</v>
      </c>
      <c r="AE22" s="444">
        <f>'balance-sht'!AF28*-1</f>
        <v>-5498.5477307912261</v>
      </c>
      <c r="AF22" s="444">
        <f>'balance-sht'!AG28*-1</f>
        <v>-5637.1601368681904</v>
      </c>
      <c r="AG22" s="444">
        <f>'balance-sht'!AH28*-1</f>
        <v>-5779.266810897192</v>
      </c>
      <c r="AH22" s="432">
        <f>SUM(AD22:AG22)</f>
        <v>-22278.31835049748</v>
      </c>
    </row>
    <row r="23" spans="1:34" s="299" customFormat="1" x14ac:dyDescent="0.2">
      <c r="A23" s="442" t="s">
        <v>29</v>
      </c>
      <c r="B23" s="431">
        <f>SUM(B20:B22)</f>
        <v>250000</v>
      </c>
      <c r="C23" s="431">
        <f t="shared" ref="C23:J23" si="8">SUM(C20:C22)</f>
        <v>-1220.435088710708</v>
      </c>
      <c r="D23" s="431">
        <f t="shared" si="8"/>
        <v>-1230.6053811166303</v>
      </c>
      <c r="E23" s="431">
        <f t="shared" si="8"/>
        <v>-1240.8604259592689</v>
      </c>
      <c r="F23" s="431">
        <f t="shared" si="8"/>
        <v>-1251.2009295089292</v>
      </c>
      <c r="G23" s="431">
        <f t="shared" si="8"/>
        <v>-1261.6276039215036</v>
      </c>
      <c r="H23" s="431">
        <f t="shared" si="8"/>
        <v>-1272.1411672875163</v>
      </c>
      <c r="I23" s="431">
        <f t="shared" si="8"/>
        <v>-1282.7423436815786</v>
      </c>
      <c r="J23" s="431">
        <f t="shared" si="8"/>
        <v>-1293.4318632122586</v>
      </c>
      <c r="K23" s="431">
        <f>SUM(K20:K22)</f>
        <v>-1304.2104620723605</v>
      </c>
      <c r="L23" s="431">
        <f>SUM(L20:L22)</f>
        <v>-1315.07888258963</v>
      </c>
      <c r="M23" s="431">
        <f>SUM(M20:M22)</f>
        <v>-1326.037873277877</v>
      </c>
      <c r="N23" s="437">
        <f t="shared" si="4"/>
        <v>236001.62797866174</v>
      </c>
      <c r="O23" s="431">
        <f>SUM(O20:O22)</f>
        <v>-1337.088188888526</v>
      </c>
      <c r="P23" s="431">
        <f>SUM(P20:P22)</f>
        <v>-4078.4911632736921</v>
      </c>
      <c r="Q23" s="431">
        <f>SUM(Q20:Q22)</f>
        <v>2495818.6945117475</v>
      </c>
      <c r="R23" s="431">
        <f>SUM(R20:R22)</f>
        <v>-4286.7116505058266</v>
      </c>
      <c r="S23" s="437">
        <f>SUM(O23:R23)</f>
        <v>2486116.4035090795</v>
      </c>
      <c r="T23" s="431">
        <f>SUM(T20:T22)</f>
        <v>-4394.7749874315696</v>
      </c>
      <c r="U23" s="431">
        <f>SUM(U20:U22)</f>
        <v>-4505.5624835123017</v>
      </c>
      <c r="V23" s="431">
        <f>SUM(V20:V22)</f>
        <v>-4619.1428118365357</v>
      </c>
      <c r="W23" s="431">
        <f>SUM(W20:W22)</f>
        <v>-4735.5863766666344</v>
      </c>
      <c r="X23" s="437">
        <f>SUM(T23:W23)</f>
        <v>-18255.066659447042</v>
      </c>
      <c r="Y23" s="431">
        <f>SUM(Y20:Y22)</f>
        <v>-4854.9653570798127</v>
      </c>
      <c r="Z23" s="431">
        <f>SUM(Z20:Z22)</f>
        <v>-4977.3537517092991</v>
      </c>
      <c r="AA23" s="431">
        <f>SUM(AA20:AA22)</f>
        <v>-5102.8274246133542</v>
      </c>
      <c r="AB23" s="431">
        <f>SUM(AB20:AB22)</f>
        <v>-5231.4641523006121</v>
      </c>
      <c r="AC23" s="437">
        <f>SUM(Y23:AB23)</f>
        <v>-20166.610685703075</v>
      </c>
      <c r="AD23" s="431">
        <f>SUM(AD20:AD22)</f>
        <v>-5363.3436719408701</v>
      </c>
      <c r="AE23" s="431">
        <f>SUM(AE20:AE22)</f>
        <v>-5498.5477307912261</v>
      </c>
      <c r="AF23" s="431">
        <f>SUM(AF20:AF22)</f>
        <v>-5637.1601368681904</v>
      </c>
      <c r="AG23" s="431">
        <f>SUM(AG20:AG22)</f>
        <v>-5779.266810897192</v>
      </c>
      <c r="AH23" s="437">
        <f>SUM(AD23:AG23)</f>
        <v>-22278.31835049748</v>
      </c>
    </row>
    <row r="24" spans="1:34" x14ac:dyDescent="0.2">
      <c r="N24" s="441">
        <f t="shared" si="4"/>
        <v>0</v>
      </c>
      <c r="O24" s="435"/>
      <c r="S24" s="441"/>
      <c r="X24" s="441"/>
      <c r="AC24" s="441"/>
      <c r="AH24" s="441"/>
    </row>
    <row r="25" spans="1:34" s="444" customFormat="1" x14ac:dyDescent="0.2">
      <c r="A25" s="442" t="s">
        <v>30</v>
      </c>
      <c r="B25" s="445">
        <f t="shared" ref="B25:AH25" si="9">B12-B17+B23</f>
        <v>168996.73905174903</v>
      </c>
      <c r="C25" s="445">
        <f t="shared" si="9"/>
        <v>-25476.625696141426</v>
      </c>
      <c r="D25" s="445">
        <f t="shared" si="9"/>
        <v>-16092.690523863959</v>
      </c>
      <c r="E25" s="445">
        <f t="shared" si="9"/>
        <v>-21387.160768785954</v>
      </c>
      <c r="F25" s="445">
        <f t="shared" si="9"/>
        <v>-26508.69474503845</v>
      </c>
      <c r="G25" s="445">
        <f t="shared" si="9"/>
        <v>-11445.450013868111</v>
      </c>
      <c r="H25" s="445">
        <f t="shared" si="9"/>
        <v>-9499.814612456581</v>
      </c>
      <c r="I25" s="445">
        <f t="shared" si="9"/>
        <v>-13979.782368409171</v>
      </c>
      <c r="J25" s="445">
        <f t="shared" si="9"/>
        <v>-18198.613963125237</v>
      </c>
      <c r="K25" s="445">
        <f t="shared" si="9"/>
        <v>-2116.1236964901009</v>
      </c>
      <c r="L25" s="445">
        <f t="shared" si="9"/>
        <v>967.91271811742331</v>
      </c>
      <c r="M25" s="445">
        <f t="shared" si="9"/>
        <v>-6138.09897192068</v>
      </c>
      <c r="N25" s="432">
        <f t="shared" si="9"/>
        <v>19121.596409766818</v>
      </c>
      <c r="O25" s="445">
        <f t="shared" si="9"/>
        <v>9469.3135517509145</v>
      </c>
      <c r="P25" s="445">
        <f t="shared" si="9"/>
        <v>111108.77578347706</v>
      </c>
      <c r="Q25" s="445">
        <f t="shared" si="9"/>
        <v>2198469.8035391811</v>
      </c>
      <c r="R25" s="445">
        <f t="shared" si="9"/>
        <v>-169891.5890525112</v>
      </c>
      <c r="S25" s="432">
        <f t="shared" si="9"/>
        <v>2149156.3038218981</v>
      </c>
      <c r="T25" s="445">
        <f t="shared" si="9"/>
        <v>-229306.82260875983</v>
      </c>
      <c r="U25" s="445">
        <f t="shared" si="9"/>
        <v>-99767.777796884257</v>
      </c>
      <c r="V25" s="445">
        <f t="shared" si="9"/>
        <v>-29657.16710572505</v>
      </c>
      <c r="W25" s="445">
        <f t="shared" si="9"/>
        <v>109663.01339690675</v>
      </c>
      <c r="X25" s="432">
        <f t="shared" si="9"/>
        <v>-249068.75411446238</v>
      </c>
      <c r="Y25" s="445">
        <f t="shared" si="9"/>
        <v>121274.07531361593</v>
      </c>
      <c r="Z25" s="445">
        <f t="shared" si="9"/>
        <v>383411.47232295253</v>
      </c>
      <c r="AA25" s="445">
        <f t="shared" si="9"/>
        <v>565106.67213495844</v>
      </c>
      <c r="AB25" s="445">
        <f t="shared" si="9"/>
        <v>740102.72205823415</v>
      </c>
      <c r="AC25" s="432">
        <f t="shared" si="9"/>
        <v>1809894.9418297608</v>
      </c>
      <c r="AD25" s="445">
        <f t="shared" si="9"/>
        <v>1034431.4923174306</v>
      </c>
      <c r="AE25" s="445">
        <f t="shared" si="9"/>
        <v>1455674.4756266268</v>
      </c>
      <c r="AF25" s="445">
        <f t="shared" si="9"/>
        <v>1782390.8976090604</v>
      </c>
      <c r="AG25" s="445">
        <f t="shared" si="9"/>
        <v>2387352.6085178396</v>
      </c>
      <c r="AH25" s="432">
        <f t="shared" si="9"/>
        <v>6659849.4740709569</v>
      </c>
    </row>
    <row r="26" spans="1:34" x14ac:dyDescent="0.2">
      <c r="N26" s="441">
        <f t="shared" si="4"/>
        <v>0</v>
      </c>
      <c r="O26" s="499"/>
      <c r="S26" s="441"/>
      <c r="X26" s="441"/>
      <c r="AC26" s="441"/>
      <c r="AH26" s="441"/>
    </row>
    <row r="27" spans="1:34" x14ac:dyDescent="0.2">
      <c r="A27" s="214" t="s">
        <v>31</v>
      </c>
      <c r="B27" s="429">
        <v>0</v>
      </c>
      <c r="C27" s="499">
        <f t="shared" ref="C27:J27" si="10">B29</f>
        <v>168996.73905174903</v>
      </c>
      <c r="D27" s="499">
        <f t="shared" si="10"/>
        <v>143520.11335560761</v>
      </c>
      <c r="E27" s="499">
        <f>D29</f>
        <v>127427.42283174365</v>
      </c>
      <c r="F27" s="499">
        <f>E29</f>
        <v>106040.2620629577</v>
      </c>
      <c r="G27" s="499">
        <f>F29</f>
        <v>79531.567317919253</v>
      </c>
      <c r="H27" s="499">
        <f t="shared" si="10"/>
        <v>68086.117304051149</v>
      </c>
      <c r="I27" s="499">
        <f t="shared" si="10"/>
        <v>58586.302691594567</v>
      </c>
      <c r="J27" s="499">
        <f t="shared" si="10"/>
        <v>44606.520323185396</v>
      </c>
      <c r="K27" s="499">
        <f>J29</f>
        <v>26407.906360060158</v>
      </c>
      <c r="L27" s="499">
        <f>K29</f>
        <v>24291.782663570059</v>
      </c>
      <c r="M27" s="499">
        <f>L29</f>
        <v>25259.695381687481</v>
      </c>
      <c r="N27" s="441"/>
      <c r="O27" s="499">
        <f>M29</f>
        <v>19121.5964097668</v>
      </c>
      <c r="P27" s="499">
        <f>O29</f>
        <v>28590.909961517715</v>
      </c>
      <c r="Q27" s="499">
        <f>P29</f>
        <v>139699.68574499479</v>
      </c>
      <c r="R27" s="499">
        <f>Q29</f>
        <v>2338169.4892841759</v>
      </c>
      <c r="S27" s="441"/>
      <c r="T27" s="499">
        <f>R29</f>
        <v>2168277.9002316645</v>
      </c>
      <c r="U27" s="499">
        <f>T29</f>
        <v>1938971.0776229047</v>
      </c>
      <c r="V27" s="499">
        <f>U29</f>
        <v>1839203.2998260204</v>
      </c>
      <c r="W27" s="499">
        <f>V29</f>
        <v>1809546.1327202953</v>
      </c>
      <c r="X27" s="441">
        <f>S29</f>
        <v>0</v>
      </c>
      <c r="Y27" s="499">
        <f>W29</f>
        <v>1919209.146117202</v>
      </c>
      <c r="Z27" s="499">
        <f>Y29</f>
        <v>2040483.2214308179</v>
      </c>
      <c r="AA27" s="499">
        <f>Z29</f>
        <v>2423894.6937537706</v>
      </c>
      <c r="AB27" s="499">
        <f>AA29</f>
        <v>2989001.3658887288</v>
      </c>
      <c r="AC27" s="441">
        <f>X29</f>
        <v>0</v>
      </c>
      <c r="AD27" s="499">
        <f>AB29</f>
        <v>3729104.087946963</v>
      </c>
      <c r="AE27" s="499">
        <f>AD29</f>
        <v>4763535.5802643932</v>
      </c>
      <c r="AF27" s="499">
        <f>AE29</f>
        <v>6219210.0558910202</v>
      </c>
      <c r="AG27" s="499">
        <f>AF29</f>
        <v>8001600.9535000809</v>
      </c>
      <c r="AH27" s="441">
        <f>AC29</f>
        <v>0</v>
      </c>
    </row>
    <row r="28" spans="1:34" x14ac:dyDescent="0.2">
      <c r="N28" s="441"/>
      <c r="O28" s="499"/>
      <c r="S28" s="441"/>
      <c r="X28" s="441"/>
      <c r="AC28" s="441"/>
      <c r="AH28" s="441"/>
    </row>
    <row r="29" spans="1:34" x14ac:dyDescent="0.2">
      <c r="A29" s="214" t="s">
        <v>32</v>
      </c>
      <c r="B29" s="499">
        <f t="shared" ref="B29:J29" si="11">B25+B27</f>
        <v>168996.73905174903</v>
      </c>
      <c r="C29" s="499">
        <f t="shared" si="11"/>
        <v>143520.11335560761</v>
      </c>
      <c r="D29" s="499">
        <f t="shared" si="11"/>
        <v>127427.42283174365</v>
      </c>
      <c r="E29" s="499">
        <f t="shared" si="11"/>
        <v>106040.2620629577</v>
      </c>
      <c r="F29" s="499">
        <f t="shared" si="11"/>
        <v>79531.567317919253</v>
      </c>
      <c r="G29" s="499">
        <f t="shared" si="11"/>
        <v>68086.117304051149</v>
      </c>
      <c r="H29" s="499">
        <f t="shared" si="11"/>
        <v>58586.302691594567</v>
      </c>
      <c r="I29" s="499">
        <f t="shared" si="11"/>
        <v>44606.520323185396</v>
      </c>
      <c r="J29" s="499">
        <f t="shared" si="11"/>
        <v>26407.906360060158</v>
      </c>
      <c r="K29" s="499">
        <f>K25+K27</f>
        <v>24291.782663570059</v>
      </c>
      <c r="L29" s="499">
        <f>L25+L27</f>
        <v>25259.695381687481</v>
      </c>
      <c r="M29" s="499">
        <f>M25+M27</f>
        <v>19121.5964097668</v>
      </c>
      <c r="N29" s="441"/>
      <c r="O29" s="499">
        <f>O25+O27</f>
        <v>28590.909961517715</v>
      </c>
      <c r="P29" s="499">
        <f>P25+P27</f>
        <v>139699.68574499479</v>
      </c>
      <c r="Q29" s="499">
        <f>Q25+Q27</f>
        <v>2338169.4892841759</v>
      </c>
      <c r="R29" s="499">
        <f>R25+R27</f>
        <v>2168277.9002316645</v>
      </c>
      <c r="S29" s="441"/>
      <c r="T29" s="499">
        <f>T25+T27</f>
        <v>1938971.0776229047</v>
      </c>
      <c r="U29" s="499">
        <f>U25+U27</f>
        <v>1839203.2998260204</v>
      </c>
      <c r="V29" s="499">
        <f>V25+V27</f>
        <v>1809546.1327202953</v>
      </c>
      <c r="W29" s="499">
        <f>W25+W27</f>
        <v>1919209.146117202</v>
      </c>
      <c r="X29" s="441"/>
      <c r="Y29" s="499">
        <f>Y25+Y27</f>
        <v>2040483.2214308179</v>
      </c>
      <c r="Z29" s="499">
        <f>Z25+Z27</f>
        <v>2423894.6937537706</v>
      </c>
      <c r="AA29" s="499">
        <f>AA25+AA27</f>
        <v>2989001.3658887288</v>
      </c>
      <c r="AB29" s="499">
        <f>AB25+AB27</f>
        <v>3729104.087946963</v>
      </c>
      <c r="AC29" s="441"/>
      <c r="AD29" s="499">
        <f>AD25+AD27</f>
        <v>4763535.5802643932</v>
      </c>
      <c r="AE29" s="499">
        <f>AE25+AE27</f>
        <v>6219210.0558910202</v>
      </c>
      <c r="AF29" s="499">
        <f>AF25+AF27</f>
        <v>8001600.9535000809</v>
      </c>
      <c r="AG29" s="499">
        <f>AG25+AG27</f>
        <v>10388953.562017921</v>
      </c>
      <c r="AH29" s="441"/>
    </row>
    <row r="30" spans="1:34" x14ac:dyDescent="0.2">
      <c r="N30" s="441">
        <f t="shared" si="4"/>
        <v>0</v>
      </c>
      <c r="O30" s="499"/>
      <c r="S30" s="441"/>
      <c r="X30" s="441"/>
      <c r="AC30" s="441"/>
      <c r="AH30" s="441"/>
    </row>
    <row r="31" spans="1:34" x14ac:dyDescent="0.2">
      <c r="C31" s="578"/>
      <c r="N31" s="441">
        <f t="shared" si="4"/>
        <v>0</v>
      </c>
      <c r="O31" s="435"/>
      <c r="S31" s="441"/>
    </row>
    <row r="32" spans="1:34" x14ac:dyDescent="0.2">
      <c r="A32" s="214" t="s">
        <v>33</v>
      </c>
      <c r="B32" s="499">
        <f>'balance-sht'!D7</f>
        <v>168996.73905174906</v>
      </c>
      <c r="C32" s="499">
        <f>'balance-sht'!E7</f>
        <v>143520.11335560764</v>
      </c>
      <c r="D32" s="499">
        <f>'balance-sht'!F7</f>
        <v>127427.42283174364</v>
      </c>
      <c r="E32" s="499">
        <f>'balance-sht'!G7</f>
        <v>106040.26206295774</v>
      </c>
      <c r="F32" s="499">
        <f>'balance-sht'!H7</f>
        <v>79531.567317919282</v>
      </c>
      <c r="G32" s="499">
        <f>'balance-sht'!I7</f>
        <v>68086.117304051193</v>
      </c>
      <c r="H32" s="499">
        <f>'balance-sht'!J7</f>
        <v>58586.30269159461</v>
      </c>
      <c r="I32" s="499">
        <f>'balance-sht'!K7</f>
        <v>44606.520323185447</v>
      </c>
      <c r="J32" s="499">
        <f>'balance-sht'!L7</f>
        <v>26407.906360060209</v>
      </c>
      <c r="K32" s="499">
        <f>'balance-sht'!M7</f>
        <v>24291.78266357012</v>
      </c>
      <c r="L32" s="499">
        <f>'balance-sht'!N7</f>
        <v>25259.695381687554</v>
      </c>
      <c r="M32" s="499">
        <f>'balance-sht'!O7</f>
        <v>19121.596409766891</v>
      </c>
      <c r="N32" s="441">
        <f>N29</f>
        <v>0</v>
      </c>
      <c r="O32" s="499">
        <f>'balance-sht'!Q7</f>
        <v>28590.909961517827</v>
      </c>
      <c r="P32" s="499">
        <f>'balance-sht'!R7</f>
        <v>139699.68574499484</v>
      </c>
      <c r="Q32" s="499">
        <f>'balance-sht'!S7</f>
        <v>2338169.4892841759</v>
      </c>
      <c r="R32" s="499">
        <f>'balance-sht'!T7</f>
        <v>2168277.900231665</v>
      </c>
      <c r="S32" s="441"/>
      <c r="T32" s="499">
        <f>'balance-sht'!V7</f>
        <v>1938971.0776229049</v>
      </c>
      <c r="U32" s="499">
        <f>'balance-sht'!W7</f>
        <v>1839203.2998260206</v>
      </c>
      <c r="V32" s="499">
        <f>'balance-sht'!X7</f>
        <v>1809546.1327202958</v>
      </c>
      <c r="W32" s="499">
        <f>'balance-sht'!Y7</f>
        <v>1919209.1461172018</v>
      </c>
      <c r="X32" s="441"/>
      <c r="Y32" s="499">
        <f>'balance-sht'!AA7</f>
        <v>2040483.2214308181</v>
      </c>
      <c r="Z32" s="499">
        <f>'balance-sht'!AB7</f>
        <v>2423894.6937537706</v>
      </c>
      <c r="AA32" s="499">
        <f>'balance-sht'!AC7</f>
        <v>2989001.3658887288</v>
      </c>
      <c r="AB32" s="499">
        <f>'balance-sht'!AD7</f>
        <v>3729104.0879469635</v>
      </c>
      <c r="AC32" s="441"/>
      <c r="AD32" s="499">
        <f>'balance-sht'!AF7</f>
        <v>4763535.5802643942</v>
      </c>
      <c r="AE32" s="499">
        <f>'balance-sht'!AG7</f>
        <v>6219210.0558910202</v>
      </c>
      <c r="AF32" s="499">
        <f>'balance-sht'!AH7</f>
        <v>8001600.953500079</v>
      </c>
      <c r="AG32" s="499">
        <f>'balance-sht'!AI7</f>
        <v>10388953.562017921</v>
      </c>
      <c r="AH32" s="441"/>
    </row>
    <row r="33" spans="1:78" x14ac:dyDescent="0.2">
      <c r="N33" s="500">
        <f t="shared" si="4"/>
        <v>0</v>
      </c>
      <c r="O33" s="435"/>
    </row>
    <row r="34" spans="1:78" x14ac:dyDescent="0.2">
      <c r="A34" s="193" t="s">
        <v>34</v>
      </c>
      <c r="B34" s="429">
        <f>B29-B32</f>
        <v>0</v>
      </c>
      <c r="C34" s="429">
        <f t="shared" ref="C34:W34" si="12">C29-C32</f>
        <v>0</v>
      </c>
      <c r="D34" s="429">
        <f t="shared" si="12"/>
        <v>0</v>
      </c>
      <c r="E34" s="429">
        <f t="shared" ref="E34:M34" si="13">E29-E32</f>
        <v>0</v>
      </c>
      <c r="F34" s="429">
        <f t="shared" si="13"/>
        <v>0</v>
      </c>
      <c r="G34" s="429">
        <f t="shared" si="13"/>
        <v>0</v>
      </c>
      <c r="H34" s="429">
        <f t="shared" si="13"/>
        <v>0</v>
      </c>
      <c r="I34" s="429">
        <f t="shared" si="13"/>
        <v>0</v>
      </c>
      <c r="J34" s="429">
        <f t="shared" si="13"/>
        <v>-5.0931703299283981E-11</v>
      </c>
      <c r="K34" s="429">
        <f t="shared" si="13"/>
        <v>-6.184563972055912E-11</v>
      </c>
      <c r="L34" s="429">
        <f t="shared" si="13"/>
        <v>-7.2759576141834259E-11</v>
      </c>
      <c r="M34" s="429">
        <f t="shared" si="13"/>
        <v>-9.0949470177292824E-11</v>
      </c>
      <c r="N34" s="500">
        <f t="shared" si="4"/>
        <v>-2.7648638933897018E-10</v>
      </c>
      <c r="O34" s="429">
        <f t="shared" si="12"/>
        <v>-1.127773430198431E-10</v>
      </c>
      <c r="P34" s="429">
        <f t="shared" si="12"/>
        <v>0</v>
      </c>
      <c r="Q34" s="429">
        <f t="shared" si="12"/>
        <v>0</v>
      </c>
      <c r="R34" s="429">
        <f t="shared" si="12"/>
        <v>0</v>
      </c>
      <c r="S34" s="422"/>
      <c r="T34" s="429">
        <f t="shared" si="12"/>
        <v>0</v>
      </c>
      <c r="U34" s="429">
        <f t="shared" si="12"/>
        <v>0</v>
      </c>
      <c r="V34" s="429">
        <f t="shared" si="12"/>
        <v>0</v>
      </c>
      <c r="W34" s="429">
        <f t="shared" si="12"/>
        <v>0</v>
      </c>
      <c r="X34" s="422"/>
      <c r="Y34" s="429">
        <f t="shared" ref="Y34:AG34" si="14">Y29-Y32</f>
        <v>0</v>
      </c>
      <c r="Z34" s="429">
        <f t="shared" si="14"/>
        <v>0</v>
      </c>
      <c r="AA34" s="429">
        <f t="shared" si="14"/>
        <v>0</v>
      </c>
      <c r="AB34" s="429">
        <f t="shared" si="14"/>
        <v>0</v>
      </c>
      <c r="AC34" s="422"/>
      <c r="AD34" s="429">
        <f t="shared" si="14"/>
        <v>0</v>
      </c>
      <c r="AE34" s="429">
        <f t="shared" si="14"/>
        <v>0</v>
      </c>
      <c r="AF34" s="429">
        <f t="shared" si="14"/>
        <v>0</v>
      </c>
      <c r="AG34" s="429">
        <f t="shared" si="14"/>
        <v>0</v>
      </c>
      <c r="AH34" s="422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</row>
    <row r="35" spans="1:78" x14ac:dyDescent="0.2">
      <c r="E35" s="435"/>
      <c r="F35" s="499"/>
      <c r="G35" s="499"/>
      <c r="H35" s="499"/>
      <c r="I35" s="499"/>
      <c r="J35" s="499"/>
      <c r="K35" s="499"/>
      <c r="P35" s="216"/>
    </row>
    <row r="36" spans="1:78" x14ac:dyDescent="0.2">
      <c r="B36" s="435"/>
      <c r="E36" s="429"/>
    </row>
  </sheetData>
  <phoneticPr fontId="0" type="noConversion"/>
  <printOptions horizontalCentered="1" verticalCentered="1" gridLines="1" gridLinesSet="0"/>
  <pageMargins left="0.5" right="0.5" top="1.015625" bottom="1" header="0.5" footer="0.5"/>
  <pageSetup scale="75" orientation="landscape" horizontalDpi="4294967292" verticalDpi="300" r:id="rId1"/>
  <headerFooter alignWithMargins="0">
    <oddHeader>&amp;C&amp;"Times New Roman,Bold"&amp;14Serene Labs
Schedule 2
Pro-forma Statement of Cash Flows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S249"/>
  <sheetViews>
    <sheetView zoomScaleNormal="100" workbookViewId="0">
      <selection activeCell="B4" sqref="B4:G4"/>
    </sheetView>
  </sheetViews>
  <sheetFormatPr defaultColWidth="9.140625" defaultRowHeight="12.75" x14ac:dyDescent="0.2"/>
  <cols>
    <col min="1" max="1" width="3.42578125" style="195" customWidth="1"/>
    <col min="2" max="2" width="26.85546875" style="195" customWidth="1"/>
    <col min="3" max="3" width="12.42578125" style="195" bestFit="1" customWidth="1"/>
    <col min="4" max="6" width="11.28515625" style="195" bestFit="1" customWidth="1"/>
    <col min="7" max="7" width="12.42578125" style="195" bestFit="1" customWidth="1"/>
    <col min="8" max="8" width="8.140625" style="195" customWidth="1"/>
    <col min="9" max="9" width="10.5703125" style="195" customWidth="1"/>
    <col min="10" max="10" width="9.42578125" style="195" customWidth="1"/>
    <col min="11" max="12" width="9.85546875" style="195" customWidth="1"/>
    <col min="13" max="14" width="10.85546875" style="195" customWidth="1"/>
    <col min="15" max="16" width="12.140625" style="195" customWidth="1"/>
    <col min="17" max="23" width="11.85546875" style="195" customWidth="1"/>
    <col min="24" max="16384" width="9.140625" style="195"/>
  </cols>
  <sheetData>
    <row r="2" spans="2:71" ht="14.25" customHeight="1" thickBot="1" x14ac:dyDescent="0.25">
      <c r="H2" s="477"/>
    </row>
    <row r="3" spans="2:71" ht="12" customHeight="1" x14ac:dyDescent="0.2">
      <c r="B3" s="619" t="s">
        <v>164</v>
      </c>
      <c r="C3" s="620"/>
      <c r="D3" s="620"/>
      <c r="E3" s="620"/>
      <c r="F3" s="620"/>
      <c r="G3" s="621"/>
      <c r="H3" s="508"/>
      <c r="I3" s="508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09"/>
      <c r="BL3" s="509"/>
      <c r="BM3" s="509"/>
      <c r="BN3" s="509"/>
      <c r="BO3" s="509"/>
      <c r="BP3" s="509"/>
      <c r="BQ3" s="509"/>
      <c r="BR3" s="509"/>
      <c r="BS3" s="509"/>
    </row>
    <row r="4" spans="2:71" x14ac:dyDescent="0.2">
      <c r="B4" s="622" t="str">
        <f>Summary_ProFormas!B85</f>
        <v>XYZ Product, LLC</v>
      </c>
      <c r="C4" s="623"/>
      <c r="D4" s="623"/>
      <c r="E4" s="623"/>
      <c r="F4" s="623"/>
      <c r="G4" s="624"/>
      <c r="H4" s="508"/>
      <c r="I4" s="508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9"/>
      <c r="BG4" s="509"/>
      <c r="BH4" s="509"/>
      <c r="BI4" s="509"/>
      <c r="BJ4" s="509"/>
      <c r="BK4" s="509"/>
      <c r="BL4" s="509"/>
      <c r="BM4" s="509"/>
      <c r="BN4" s="509"/>
      <c r="BO4" s="509"/>
      <c r="BP4" s="509"/>
      <c r="BQ4" s="509"/>
      <c r="BR4" s="509"/>
      <c r="BS4" s="509"/>
    </row>
    <row r="5" spans="2:71" ht="13.5" thickBot="1" x14ac:dyDescent="0.25">
      <c r="B5" s="625" t="s">
        <v>147</v>
      </c>
      <c r="C5" s="626"/>
      <c r="D5" s="626"/>
      <c r="E5" s="626"/>
      <c r="F5" s="626"/>
      <c r="G5" s="627"/>
      <c r="H5" s="508"/>
      <c r="I5" s="508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</row>
    <row r="6" spans="2:71" ht="13.5" thickBot="1" x14ac:dyDescent="0.25">
      <c r="B6" s="510"/>
      <c r="C6" s="511" t="s">
        <v>0</v>
      </c>
      <c r="D6" s="511" t="s">
        <v>1</v>
      </c>
      <c r="E6" s="511" t="s">
        <v>2</v>
      </c>
      <c r="F6" s="511" t="s">
        <v>3</v>
      </c>
      <c r="G6" s="512" t="s">
        <v>4</v>
      </c>
      <c r="H6" s="508"/>
      <c r="I6" s="508"/>
      <c r="J6" s="509"/>
      <c r="K6" s="509"/>
      <c r="L6" s="509"/>
      <c r="M6" s="509"/>
      <c r="N6" s="509"/>
      <c r="O6" s="509"/>
      <c r="P6" s="509"/>
      <c r="Q6" s="509"/>
      <c r="R6" s="509"/>
      <c r="S6" s="509"/>
      <c r="T6" s="509"/>
      <c r="U6" s="509"/>
      <c r="V6" s="509"/>
      <c r="W6" s="509"/>
      <c r="X6" s="509"/>
      <c r="Y6" s="509"/>
      <c r="Z6" s="509"/>
      <c r="AA6" s="509"/>
      <c r="AB6" s="509"/>
      <c r="AC6" s="509"/>
      <c r="AD6" s="509"/>
      <c r="AE6" s="509"/>
      <c r="AF6" s="509"/>
      <c r="AG6" s="509"/>
      <c r="AH6" s="509"/>
      <c r="AI6" s="509"/>
      <c r="AJ6" s="509"/>
      <c r="AK6" s="509"/>
      <c r="AL6" s="509"/>
      <c r="AM6" s="509"/>
      <c r="AN6" s="509"/>
      <c r="AO6" s="509"/>
      <c r="AP6" s="509"/>
      <c r="AQ6" s="509"/>
      <c r="AR6" s="509"/>
      <c r="AS6" s="509"/>
      <c r="AT6" s="509"/>
      <c r="AU6" s="509"/>
      <c r="AV6" s="509"/>
      <c r="AW6" s="509"/>
      <c r="AX6" s="509"/>
      <c r="AY6" s="509"/>
      <c r="AZ6" s="509"/>
      <c r="BA6" s="509"/>
      <c r="BB6" s="509"/>
      <c r="BC6" s="509"/>
      <c r="BD6" s="509"/>
      <c r="BE6" s="509"/>
      <c r="BF6" s="509"/>
      <c r="BG6" s="509"/>
      <c r="BH6" s="509"/>
      <c r="BI6" s="509"/>
      <c r="BJ6" s="509"/>
      <c r="BK6" s="509"/>
      <c r="BL6" s="509"/>
      <c r="BM6" s="509"/>
      <c r="BN6" s="509"/>
      <c r="BO6" s="509"/>
      <c r="BP6" s="509"/>
      <c r="BQ6" s="509"/>
      <c r="BR6" s="509"/>
      <c r="BS6" s="509"/>
    </row>
    <row r="7" spans="2:71" x14ac:dyDescent="0.2">
      <c r="B7" s="513" t="s">
        <v>189</v>
      </c>
      <c r="C7" s="514">
        <f>Earnings!N49</f>
        <v>-109823.10978594534</v>
      </c>
      <c r="D7" s="514">
        <f>Earnings!S49</f>
        <v>-143454.5288656218</v>
      </c>
      <c r="E7" s="514">
        <f>Earnings!X49</f>
        <v>-14553.267238767963</v>
      </c>
      <c r="F7" s="514">
        <f>Earnings!AC49</f>
        <v>2459729.3530891538</v>
      </c>
      <c r="G7" s="515">
        <f>Earnings!AH49</f>
        <v>7428490.1260405127</v>
      </c>
      <c r="H7" s="508"/>
      <c r="I7" s="508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  <c r="BO7" s="509"/>
      <c r="BP7" s="509"/>
      <c r="BQ7" s="509"/>
      <c r="BR7" s="509"/>
      <c r="BS7" s="509"/>
    </row>
    <row r="8" spans="2:71" x14ac:dyDescent="0.2">
      <c r="B8" s="513" t="s">
        <v>163</v>
      </c>
      <c r="C8" s="516">
        <f>Summary_ProFormas!C43</f>
        <v>5000</v>
      </c>
      <c r="D8" s="516">
        <f>Summary_ProFormas!D43</f>
        <v>70000</v>
      </c>
      <c r="E8" s="516">
        <f>Summary_ProFormas!E43</f>
        <v>0</v>
      </c>
      <c r="F8" s="516">
        <f>Summary_ProFormas!F43</f>
        <v>0</v>
      </c>
      <c r="G8" s="517">
        <f>Summary_ProFormas!G43</f>
        <v>0</v>
      </c>
      <c r="H8" s="508"/>
      <c r="I8" s="508"/>
      <c r="J8" s="508"/>
      <c r="K8" s="508"/>
      <c r="L8" s="508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09"/>
      <c r="AW8" s="509"/>
      <c r="AX8" s="509"/>
      <c r="AY8" s="509"/>
      <c r="AZ8" s="509"/>
      <c r="BA8" s="509"/>
      <c r="BB8" s="509"/>
      <c r="BC8" s="509"/>
      <c r="BD8" s="509"/>
      <c r="BE8" s="509"/>
      <c r="BF8" s="509"/>
      <c r="BG8" s="509"/>
      <c r="BH8" s="509"/>
      <c r="BI8" s="509"/>
      <c r="BJ8" s="509"/>
      <c r="BK8" s="509"/>
      <c r="BL8" s="509"/>
      <c r="BM8" s="509"/>
      <c r="BN8" s="509"/>
      <c r="BO8" s="509"/>
      <c r="BP8" s="509"/>
      <c r="BQ8" s="509"/>
      <c r="BR8" s="509"/>
      <c r="BS8" s="509"/>
    </row>
    <row r="9" spans="2:71" x14ac:dyDescent="0.2">
      <c r="B9" s="513" t="s">
        <v>184</v>
      </c>
      <c r="C9" s="516">
        <f>C23</f>
        <v>132972.45045139635</v>
      </c>
      <c r="D9" s="516">
        <f>D23</f>
        <v>287844.47668931354</v>
      </c>
      <c r="E9" s="516">
        <f>E23</f>
        <v>602728.41782882181</v>
      </c>
      <c r="F9" s="516">
        <f>F23</f>
        <v>1281881.53547996</v>
      </c>
      <c r="G9" s="517">
        <f>G23</f>
        <v>2081331.482042715</v>
      </c>
      <c r="H9" s="508"/>
      <c r="I9" s="508"/>
      <c r="J9" s="509"/>
      <c r="K9" s="509"/>
      <c r="L9" s="509"/>
      <c r="M9" s="509"/>
      <c r="N9" s="509"/>
      <c r="O9" s="509"/>
      <c r="P9" s="509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09"/>
      <c r="BN9" s="509"/>
      <c r="BO9" s="509"/>
      <c r="BP9" s="509"/>
      <c r="BQ9" s="509"/>
      <c r="BR9" s="509"/>
      <c r="BS9" s="509"/>
    </row>
    <row r="10" spans="2:71" x14ac:dyDescent="0.2">
      <c r="B10" s="513" t="s">
        <v>187</v>
      </c>
      <c r="C10" s="516">
        <f>'balance-sht'!D39</f>
        <v>0</v>
      </c>
      <c r="D10" s="516">
        <f>'balance-sht'!S39-C10</f>
        <v>2500000</v>
      </c>
      <c r="E10" s="516"/>
      <c r="F10" s="516"/>
      <c r="G10" s="517"/>
      <c r="H10" s="508"/>
      <c r="I10" s="508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/>
      <c r="BS10" s="509"/>
    </row>
    <row r="11" spans="2:71" x14ac:dyDescent="0.2">
      <c r="B11" s="513" t="s">
        <v>297</v>
      </c>
      <c r="C11" s="516">
        <f>C10+C7-C8-C9</f>
        <v>-247795.56023734168</v>
      </c>
      <c r="D11" s="516">
        <f>D10+D7-D8-D9</f>
        <v>1998700.9944450646</v>
      </c>
      <c r="E11" s="514">
        <f>E10+E7-E8-E9</f>
        <v>-617281.68506758974</v>
      </c>
      <c r="F11" s="514">
        <f>F10+F7-F8-F9</f>
        <v>1177847.8176091937</v>
      </c>
      <c r="G11" s="515">
        <f>G10+G7-G8-G9</f>
        <v>5347158.6439977977</v>
      </c>
      <c r="H11" s="508"/>
      <c r="I11" s="508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09"/>
      <c r="BJ11" s="509"/>
      <c r="BK11" s="509"/>
      <c r="BL11" s="509"/>
      <c r="BM11" s="509"/>
      <c r="BN11" s="509"/>
      <c r="BO11" s="509"/>
      <c r="BP11" s="509"/>
      <c r="BQ11" s="509"/>
      <c r="BR11" s="509"/>
      <c r="BS11" s="509"/>
    </row>
    <row r="12" spans="2:71" x14ac:dyDescent="0.2">
      <c r="B12" s="513" t="s">
        <v>298</v>
      </c>
      <c r="C12" s="516"/>
      <c r="D12" s="516"/>
      <c r="E12" s="514"/>
      <c r="F12" s="514"/>
      <c r="G12" s="515">
        <f>G11*(1+C17)/(C16-C17)</f>
        <v>32846831.670272186</v>
      </c>
      <c r="H12" s="508"/>
      <c r="I12" s="508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  <c r="U12" s="509"/>
      <c r="V12" s="509"/>
      <c r="W12" s="509"/>
      <c r="X12" s="509"/>
      <c r="Y12" s="509"/>
      <c r="Z12" s="509"/>
      <c r="AA12" s="509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09"/>
      <c r="BP12" s="509"/>
      <c r="BQ12" s="509"/>
      <c r="BR12" s="509"/>
      <c r="BS12" s="509"/>
    </row>
    <row r="13" spans="2:71" x14ac:dyDescent="0.2">
      <c r="B13" s="513" t="s">
        <v>148</v>
      </c>
      <c r="C13" s="516">
        <f>C11/C14</f>
        <v>-198236.44818987334</v>
      </c>
      <c r="D13" s="516">
        <f>D11/D14</f>
        <v>1279168.6364448413</v>
      </c>
      <c r="E13" s="514">
        <f>E11/E14</f>
        <v>-316048.22275460593</v>
      </c>
      <c r="F13" s="514">
        <f>F11/F14</f>
        <v>482446.46609272575</v>
      </c>
      <c r="G13" s="515">
        <f>(G11+G12)/G14</f>
        <v>12515406.746179989</v>
      </c>
      <c r="H13" s="508"/>
      <c r="I13" s="508"/>
      <c r="J13" s="509"/>
      <c r="K13" s="509"/>
      <c r="L13" s="509"/>
      <c r="M13" s="509"/>
      <c r="N13" s="509"/>
      <c r="O13" s="509"/>
      <c r="P13" s="509"/>
      <c r="Q13" s="509"/>
      <c r="R13" s="509"/>
      <c r="S13" s="509"/>
      <c r="T13" s="509"/>
      <c r="U13" s="509"/>
      <c r="V13" s="509"/>
      <c r="W13" s="509"/>
      <c r="X13" s="509"/>
      <c r="Y13" s="509"/>
      <c r="Z13" s="509"/>
      <c r="AA13" s="509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09"/>
      <c r="BF13" s="509"/>
      <c r="BG13" s="509"/>
      <c r="BH13" s="509"/>
      <c r="BI13" s="509"/>
      <c r="BJ13" s="509"/>
      <c r="BK13" s="509"/>
      <c r="BL13" s="509"/>
      <c r="BM13" s="509"/>
      <c r="BN13" s="509"/>
      <c r="BO13" s="509"/>
      <c r="BP13" s="509"/>
      <c r="BQ13" s="509"/>
      <c r="BR13" s="509"/>
      <c r="BS13" s="509"/>
    </row>
    <row r="14" spans="2:71" x14ac:dyDescent="0.2">
      <c r="B14" s="513" t="s">
        <v>149</v>
      </c>
      <c r="C14" s="518">
        <f>(1+$C$16)^1</f>
        <v>1.25</v>
      </c>
      <c r="D14" s="518">
        <f>(1+$C$16)^2</f>
        <v>1.5625</v>
      </c>
      <c r="E14" s="519">
        <f>(1+$C$16)^3</f>
        <v>1.953125</v>
      </c>
      <c r="F14" s="519">
        <f>(1+$C$16)^4</f>
        <v>2.44140625</v>
      </c>
      <c r="G14" s="520">
        <f>(1+$C$16)^5</f>
        <v>3.0517578125</v>
      </c>
      <c r="H14" s="508"/>
      <c r="I14" s="521"/>
      <c r="J14" s="522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509"/>
      <c r="BR14" s="509"/>
      <c r="BS14" s="509"/>
    </row>
    <row r="15" spans="2:71" x14ac:dyDescent="0.2">
      <c r="B15" s="513" t="s">
        <v>150</v>
      </c>
      <c r="C15" s="523">
        <f>SUM(C13:G13)</f>
        <v>13762737.177773077</v>
      </c>
      <c r="D15" s="516"/>
      <c r="E15" s="516"/>
      <c r="F15" s="516"/>
      <c r="G15" s="517"/>
      <c r="H15" s="524"/>
      <c r="I15" s="508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09"/>
      <c r="BF15" s="509"/>
      <c r="BG15" s="509"/>
      <c r="BH15" s="509"/>
      <c r="BI15" s="509"/>
      <c r="BJ15" s="509"/>
      <c r="BK15" s="509"/>
      <c r="BL15" s="509"/>
      <c r="BM15" s="509"/>
      <c r="BN15" s="509"/>
      <c r="BO15" s="509"/>
      <c r="BP15" s="509"/>
      <c r="BQ15" s="509"/>
      <c r="BR15" s="509"/>
      <c r="BS15" s="509"/>
    </row>
    <row r="16" spans="2:71" x14ac:dyDescent="0.2">
      <c r="B16" s="513" t="s">
        <v>151</v>
      </c>
      <c r="C16" s="525">
        <v>0.25</v>
      </c>
      <c r="D16" s="516"/>
      <c r="E16" s="516"/>
      <c r="F16" s="516"/>
      <c r="G16" s="517"/>
      <c r="H16" s="508"/>
      <c r="I16" s="524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509"/>
      <c r="BI16" s="509"/>
      <c r="BJ16" s="509"/>
      <c r="BK16" s="509"/>
      <c r="BL16" s="509"/>
      <c r="BM16" s="509"/>
      <c r="BN16" s="509"/>
      <c r="BO16" s="509"/>
      <c r="BP16" s="509"/>
      <c r="BQ16" s="509"/>
      <c r="BR16" s="509"/>
      <c r="BS16" s="509"/>
    </row>
    <row r="17" spans="2:71" x14ac:dyDescent="0.2">
      <c r="B17" s="513" t="s">
        <v>152</v>
      </c>
      <c r="C17" s="525">
        <v>7.4999999999999997E-2</v>
      </c>
      <c r="D17" s="516"/>
      <c r="E17" s="516"/>
      <c r="F17" s="516"/>
      <c r="G17" s="526"/>
      <c r="H17" s="508"/>
      <c r="I17" s="524"/>
      <c r="J17" s="509"/>
      <c r="K17" s="509"/>
      <c r="L17" s="509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09"/>
      <c r="AI17" s="509"/>
      <c r="AJ17" s="509"/>
      <c r="AK17" s="509"/>
      <c r="AL17" s="509"/>
      <c r="AM17" s="509"/>
      <c r="AN17" s="509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  <c r="BF17" s="509"/>
      <c r="BG17" s="509"/>
      <c r="BH17" s="509"/>
      <c r="BI17" s="509"/>
      <c r="BJ17" s="509"/>
      <c r="BK17" s="509"/>
      <c r="BL17" s="509"/>
      <c r="BM17" s="509"/>
      <c r="BN17" s="509"/>
      <c r="BO17" s="509"/>
      <c r="BP17" s="509"/>
      <c r="BQ17" s="509"/>
      <c r="BR17" s="509"/>
      <c r="BS17" s="509"/>
    </row>
    <row r="18" spans="2:71" ht="13.5" thickBot="1" x14ac:dyDescent="0.25">
      <c r="B18" s="527" t="s">
        <v>153</v>
      </c>
      <c r="C18" s="528"/>
      <c r="D18" s="528"/>
      <c r="E18" s="528"/>
      <c r="F18" s="528"/>
      <c r="G18" s="529"/>
      <c r="H18" s="508"/>
      <c r="I18" s="508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  <c r="BF18" s="509"/>
      <c r="BG18" s="509"/>
      <c r="BH18" s="509"/>
      <c r="BI18" s="509"/>
      <c r="BJ18" s="509"/>
      <c r="BK18" s="509"/>
      <c r="BL18" s="509"/>
      <c r="BM18" s="509"/>
      <c r="BN18" s="509"/>
      <c r="BO18" s="509"/>
      <c r="BP18" s="509"/>
      <c r="BQ18" s="509"/>
      <c r="BR18" s="509"/>
      <c r="BS18" s="509"/>
    </row>
    <row r="19" spans="2:71" ht="13.5" thickBot="1" x14ac:dyDescent="0.25">
      <c r="B19" s="530"/>
      <c r="C19" s="509"/>
      <c r="D19" s="509"/>
      <c r="E19" s="509"/>
      <c r="F19" s="509"/>
      <c r="G19" s="509"/>
      <c r="H19" s="508"/>
      <c r="I19" s="508"/>
      <c r="J19" s="509"/>
      <c r="K19" s="509"/>
      <c r="L19" s="509"/>
      <c r="M19" s="509"/>
      <c r="N19" s="509"/>
      <c r="O19" s="509"/>
      <c r="P19" s="509"/>
      <c r="Q19" s="509"/>
      <c r="R19" s="509"/>
      <c r="S19" s="509"/>
      <c r="T19" s="509"/>
      <c r="U19" s="509"/>
      <c r="V19" s="509"/>
      <c r="W19" s="509"/>
      <c r="X19" s="509"/>
      <c r="Y19" s="509"/>
      <c r="Z19" s="509"/>
      <c r="AA19" s="509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09"/>
      <c r="BC19" s="509"/>
      <c r="BD19" s="509"/>
      <c r="BE19" s="509"/>
      <c r="BF19" s="509"/>
      <c r="BG19" s="509"/>
      <c r="BH19" s="509"/>
      <c r="BI19" s="509"/>
      <c r="BJ19" s="509"/>
      <c r="BK19" s="509"/>
      <c r="BL19" s="509"/>
      <c r="BM19" s="509"/>
      <c r="BN19" s="509"/>
      <c r="BO19" s="509"/>
      <c r="BP19" s="509"/>
      <c r="BQ19" s="509"/>
      <c r="BR19" s="509"/>
      <c r="BS19" s="509"/>
    </row>
    <row r="20" spans="2:71" x14ac:dyDescent="0.2">
      <c r="B20" s="531" t="s">
        <v>154</v>
      </c>
      <c r="C20" s="532"/>
      <c r="D20" s="532"/>
      <c r="E20" s="532"/>
      <c r="F20" s="532"/>
      <c r="G20" s="533"/>
      <c r="H20" s="508"/>
      <c r="I20" s="508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09"/>
      <c r="BJ20" s="509"/>
      <c r="BK20" s="509"/>
      <c r="BL20" s="509"/>
      <c r="BM20" s="509"/>
      <c r="BN20" s="509"/>
      <c r="BO20" s="509"/>
      <c r="BP20" s="509"/>
      <c r="BQ20" s="509"/>
      <c r="BR20" s="509"/>
      <c r="BS20" s="509"/>
    </row>
    <row r="21" spans="2:71" x14ac:dyDescent="0.2">
      <c r="B21" s="534" t="s">
        <v>155</v>
      </c>
      <c r="C21" s="524">
        <f>Summary_ProFormas!C63-Summary_ProFormas!C59</f>
        <v>132972.45045139635</v>
      </c>
      <c r="D21" s="524">
        <f>Summary_ProFormas!D63-Summary_ProFormas!D59</f>
        <v>287844.47668931354</v>
      </c>
      <c r="E21" s="524">
        <f>Summary_ProFormas!E63-Summary_ProFormas!E59</f>
        <v>602728.41782882181</v>
      </c>
      <c r="F21" s="524">
        <f>Summary_ProFormas!F63-Summary_ProFormas!F59</f>
        <v>1281881.53547996</v>
      </c>
      <c r="G21" s="535">
        <f>Summary_ProFormas!G63-Summary_ProFormas!G59</f>
        <v>2081331.482042715</v>
      </c>
      <c r="H21" s="508"/>
      <c r="I21" s="508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09"/>
      <c r="BJ21" s="509"/>
      <c r="BK21" s="509"/>
      <c r="BL21" s="509"/>
      <c r="BM21" s="509"/>
      <c r="BN21" s="509"/>
      <c r="BO21" s="509"/>
      <c r="BP21" s="509"/>
      <c r="BQ21" s="509"/>
      <c r="BR21" s="509"/>
      <c r="BS21" s="509"/>
    </row>
    <row r="22" spans="2:71" s="540" customFormat="1" ht="12" x14ac:dyDescent="0.2">
      <c r="B22" s="536" t="s">
        <v>209</v>
      </c>
      <c r="C22" s="537">
        <f>Summary_ProFormas!C74</f>
        <v>0</v>
      </c>
      <c r="D22" s="537">
        <f>Summary_ProFormas!D74-Summary_ProFormas!C74</f>
        <v>0</v>
      </c>
      <c r="E22" s="537">
        <f>Summary_ProFormas!E74-Summary_ProFormas!D74</f>
        <v>0</v>
      </c>
      <c r="F22" s="537">
        <f>Summary_ProFormas!F74-Summary_ProFormas!E74</f>
        <v>0</v>
      </c>
      <c r="G22" s="538">
        <f>Summary_ProFormas!G74-Summary_ProFormas!F74</f>
        <v>0</v>
      </c>
      <c r="H22" s="530"/>
      <c r="I22" s="530"/>
      <c r="J22" s="539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39"/>
      <c r="Z22" s="539"/>
      <c r="AA22" s="539"/>
      <c r="AB22" s="539"/>
      <c r="AC22" s="539"/>
      <c r="AD22" s="539"/>
      <c r="AE22" s="539"/>
      <c r="AF22" s="539"/>
      <c r="AG22" s="539"/>
      <c r="AH22" s="539"/>
      <c r="AI22" s="539"/>
      <c r="AJ22" s="539"/>
      <c r="AK22" s="539"/>
      <c r="AL22" s="539"/>
      <c r="AM22" s="539"/>
      <c r="AN22" s="539"/>
      <c r="AO22" s="539"/>
      <c r="AP22" s="539"/>
      <c r="AQ22" s="539"/>
      <c r="AR22" s="539"/>
      <c r="AS22" s="539"/>
      <c r="AT22" s="539"/>
      <c r="AU22" s="539"/>
      <c r="AV22" s="539"/>
      <c r="AW22" s="539"/>
      <c r="AX22" s="539"/>
      <c r="AY22" s="539"/>
      <c r="AZ22" s="539"/>
      <c r="BA22" s="539"/>
      <c r="BB22" s="539"/>
      <c r="BC22" s="539"/>
      <c r="BD22" s="539"/>
      <c r="BE22" s="539"/>
      <c r="BF22" s="539"/>
      <c r="BG22" s="539"/>
      <c r="BH22" s="539"/>
      <c r="BI22" s="539"/>
      <c r="BJ22" s="539"/>
      <c r="BK22" s="539"/>
      <c r="BL22" s="539"/>
      <c r="BM22" s="539"/>
      <c r="BN22" s="539"/>
      <c r="BO22" s="539"/>
      <c r="BP22" s="539"/>
      <c r="BQ22" s="539"/>
      <c r="BR22" s="539"/>
      <c r="BS22" s="539"/>
    </row>
    <row r="23" spans="2:71" ht="13.5" thickBot="1" x14ac:dyDescent="0.25">
      <c r="B23" s="541" t="s">
        <v>154</v>
      </c>
      <c r="C23" s="542">
        <f>C21-C22</f>
        <v>132972.45045139635</v>
      </c>
      <c r="D23" s="542">
        <f>D21-D22</f>
        <v>287844.47668931354</v>
      </c>
      <c r="E23" s="542">
        <f>E21-E22</f>
        <v>602728.41782882181</v>
      </c>
      <c r="F23" s="542">
        <f>F21-F22</f>
        <v>1281881.53547996</v>
      </c>
      <c r="G23" s="543">
        <f>G21-G22</f>
        <v>2081331.482042715</v>
      </c>
      <c r="H23" s="508"/>
      <c r="I23" s="508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09"/>
      <c r="Y23" s="509"/>
      <c r="Z23" s="509"/>
      <c r="AA23" s="509"/>
      <c r="AB23" s="509"/>
      <c r="AC23" s="509"/>
      <c r="AD23" s="509"/>
      <c r="AE23" s="509"/>
      <c r="AF23" s="509"/>
      <c r="AG23" s="509"/>
      <c r="AH23" s="509"/>
      <c r="AI23" s="509"/>
      <c r="AJ23" s="509"/>
      <c r="AK23" s="509"/>
      <c r="AL23" s="509"/>
      <c r="AM23" s="509"/>
      <c r="AN23" s="509"/>
      <c r="AO23" s="509"/>
      <c r="AP23" s="509"/>
      <c r="AQ23" s="509"/>
      <c r="AR23" s="509"/>
      <c r="AS23" s="509"/>
      <c r="AT23" s="509"/>
      <c r="AU23" s="509"/>
      <c r="AV23" s="509"/>
      <c r="AW23" s="509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09"/>
      <c r="BJ23" s="509"/>
      <c r="BK23" s="509"/>
      <c r="BL23" s="509"/>
      <c r="BM23" s="509"/>
      <c r="BN23" s="509"/>
      <c r="BO23" s="509"/>
      <c r="BP23" s="509"/>
      <c r="BQ23" s="509"/>
      <c r="BR23" s="509"/>
      <c r="BS23" s="509"/>
    </row>
    <row r="24" spans="2:71" x14ac:dyDescent="0.2">
      <c r="C24" s="509"/>
      <c r="D24" s="509"/>
      <c r="E24" s="509"/>
      <c r="F24" s="509"/>
      <c r="G24" s="509"/>
      <c r="H24" s="508"/>
      <c r="I24" s="508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09"/>
      <c r="Y24" s="509"/>
      <c r="Z24" s="509"/>
      <c r="AA24" s="509"/>
      <c r="AB24" s="509"/>
      <c r="AC24" s="509"/>
      <c r="AD24" s="509"/>
      <c r="AE24" s="509"/>
      <c r="AF24" s="509"/>
      <c r="AG24" s="509"/>
      <c r="AH24" s="509"/>
      <c r="AI24" s="509"/>
      <c r="AJ24" s="509"/>
      <c r="AK24" s="509"/>
      <c r="AL24" s="509"/>
      <c r="AM24" s="509"/>
      <c r="AN24" s="509"/>
      <c r="AO24" s="509"/>
      <c r="AP24" s="509"/>
      <c r="AQ24" s="509"/>
      <c r="AR24" s="509"/>
      <c r="AS24" s="509"/>
      <c r="AT24" s="509"/>
      <c r="AU24" s="509"/>
      <c r="AV24" s="509"/>
      <c r="AW24" s="509"/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  <c r="BH24" s="509"/>
      <c r="BI24" s="509"/>
      <c r="BJ24" s="509"/>
      <c r="BK24" s="509"/>
      <c r="BL24" s="509"/>
      <c r="BM24" s="509"/>
      <c r="BN24" s="509"/>
      <c r="BO24" s="509"/>
      <c r="BP24" s="509"/>
      <c r="BQ24" s="509"/>
      <c r="BR24" s="509"/>
      <c r="BS24" s="509"/>
    </row>
    <row r="25" spans="2:71" x14ac:dyDescent="0.2">
      <c r="C25" s="509"/>
      <c r="D25" s="509"/>
      <c r="E25" s="509"/>
      <c r="F25" s="509"/>
      <c r="G25" s="509"/>
      <c r="H25" s="508"/>
      <c r="I25" s="508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09"/>
      <c r="AD25" s="509"/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09"/>
      <c r="AP25" s="509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09"/>
      <c r="BB25" s="509"/>
      <c r="BC25" s="509"/>
      <c r="BD25" s="509"/>
      <c r="BE25" s="509"/>
      <c r="BF25" s="509"/>
      <c r="BG25" s="509"/>
      <c r="BH25" s="509"/>
      <c r="BI25" s="509"/>
      <c r="BJ25" s="509"/>
      <c r="BK25" s="509"/>
      <c r="BL25" s="509"/>
      <c r="BM25" s="509"/>
      <c r="BN25" s="509"/>
      <c r="BO25" s="509"/>
      <c r="BP25" s="509"/>
      <c r="BQ25" s="509"/>
      <c r="BR25" s="509"/>
      <c r="BS25" s="509"/>
    </row>
    <row r="26" spans="2:71" ht="15" x14ac:dyDescent="0.25">
      <c r="B26" s="544" t="s">
        <v>156</v>
      </c>
      <c r="C26" s="509"/>
      <c r="D26" s="509"/>
      <c r="E26" s="509"/>
      <c r="F26" s="509"/>
      <c r="G26" s="509"/>
      <c r="H26" s="508"/>
      <c r="I26" s="508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509"/>
      <c r="AO26" s="509"/>
      <c r="AP26" s="509"/>
      <c r="AQ26" s="509"/>
      <c r="AR26" s="509"/>
      <c r="AS26" s="509"/>
      <c r="AT26" s="509"/>
      <c r="AU26" s="509"/>
      <c r="AV26" s="509"/>
      <c r="AW26" s="509"/>
      <c r="AX26" s="509"/>
      <c r="AY26" s="509"/>
      <c r="AZ26" s="509"/>
      <c r="BA26" s="509"/>
      <c r="BB26" s="509"/>
      <c r="BC26" s="509"/>
      <c r="BD26" s="509"/>
      <c r="BE26" s="509"/>
      <c r="BF26" s="509"/>
      <c r="BG26" s="509"/>
      <c r="BH26" s="509"/>
      <c r="BI26" s="509"/>
      <c r="BJ26" s="509"/>
      <c r="BK26" s="509"/>
      <c r="BL26" s="509"/>
      <c r="BM26" s="509"/>
      <c r="BN26" s="509"/>
      <c r="BO26" s="509"/>
      <c r="BP26" s="509"/>
      <c r="BQ26" s="509"/>
      <c r="BR26" s="509"/>
      <c r="BS26" s="509"/>
    </row>
    <row r="27" spans="2:71" ht="15" x14ac:dyDescent="0.25">
      <c r="B27" s="545" t="s">
        <v>185</v>
      </c>
      <c r="C27" s="509"/>
      <c r="D27" s="509"/>
      <c r="E27" s="509"/>
      <c r="F27" s="509"/>
      <c r="G27" s="509"/>
      <c r="H27" s="508"/>
      <c r="I27" s="508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09"/>
      <c r="AL27" s="509"/>
      <c r="AM27" s="509"/>
      <c r="AN27" s="509"/>
      <c r="AO27" s="509"/>
      <c r="AP27" s="509"/>
      <c r="AQ27" s="509"/>
      <c r="AR27" s="509"/>
      <c r="AS27" s="509"/>
      <c r="AT27" s="509"/>
      <c r="AU27" s="509"/>
      <c r="AV27" s="509"/>
      <c r="AW27" s="509"/>
      <c r="AX27" s="509"/>
      <c r="AY27" s="509"/>
      <c r="AZ27" s="509"/>
      <c r="BA27" s="509"/>
      <c r="BB27" s="509"/>
      <c r="BC27" s="509"/>
      <c r="BD27" s="509"/>
      <c r="BE27" s="509"/>
      <c r="BF27" s="509"/>
      <c r="BG27" s="509"/>
      <c r="BH27" s="509"/>
      <c r="BI27" s="509"/>
      <c r="BJ27" s="509"/>
      <c r="BK27" s="509"/>
      <c r="BL27" s="509"/>
      <c r="BM27" s="509"/>
      <c r="BN27" s="509"/>
      <c r="BO27" s="509"/>
      <c r="BP27" s="509"/>
      <c r="BQ27" s="509"/>
      <c r="BR27" s="509"/>
      <c r="BS27" s="509"/>
    </row>
    <row r="28" spans="2:71" x14ac:dyDescent="0.2">
      <c r="B28" s="214" t="s">
        <v>221</v>
      </c>
      <c r="C28" s="509"/>
      <c r="D28" s="509"/>
      <c r="E28" s="509"/>
      <c r="F28" s="509"/>
      <c r="G28" s="509"/>
      <c r="H28" s="508"/>
      <c r="I28" s="508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09"/>
      <c r="AO28" s="509"/>
      <c r="AP28" s="509"/>
      <c r="AQ28" s="509"/>
      <c r="AR28" s="509"/>
      <c r="AS28" s="509"/>
      <c r="AT28" s="509"/>
      <c r="AU28" s="509"/>
      <c r="AV28" s="509"/>
      <c r="AW28" s="509"/>
      <c r="AX28" s="509"/>
      <c r="AY28" s="509"/>
      <c r="AZ28" s="509"/>
      <c r="BA28" s="509"/>
      <c r="BB28" s="509"/>
      <c r="BC28" s="509"/>
      <c r="BD28" s="509"/>
      <c r="BE28" s="509"/>
      <c r="BF28" s="509"/>
      <c r="BG28" s="509"/>
      <c r="BH28" s="509"/>
      <c r="BI28" s="509"/>
      <c r="BJ28" s="509"/>
      <c r="BK28" s="509"/>
      <c r="BL28" s="509"/>
      <c r="BM28" s="509"/>
      <c r="BN28" s="509"/>
      <c r="BO28" s="509"/>
      <c r="BP28" s="509"/>
      <c r="BQ28" s="509"/>
      <c r="BR28" s="509"/>
      <c r="BS28" s="509"/>
    </row>
    <row r="29" spans="2:71" ht="13.5" thickBot="1" x14ac:dyDescent="0.25">
      <c r="C29" s="509"/>
      <c r="D29" s="509"/>
      <c r="E29" s="509"/>
      <c r="F29" s="509"/>
      <c r="G29" s="509"/>
      <c r="H29" s="508"/>
      <c r="I29" s="508"/>
      <c r="J29" s="509"/>
      <c r="K29" s="509"/>
      <c r="L29" s="509"/>
      <c r="M29" s="509"/>
      <c r="N29" s="509"/>
      <c r="O29" s="509"/>
      <c r="P29" s="509"/>
      <c r="Q29" s="509"/>
      <c r="R29" s="509"/>
      <c r="S29" s="509"/>
      <c r="T29" s="509"/>
      <c r="U29" s="509"/>
      <c r="V29" s="509"/>
      <c r="W29" s="509"/>
      <c r="X29" s="509"/>
      <c r="Y29" s="509"/>
      <c r="Z29" s="509"/>
      <c r="AA29" s="509"/>
      <c r="AB29" s="509"/>
      <c r="AC29" s="509"/>
      <c r="AD29" s="509"/>
      <c r="AE29" s="509"/>
      <c r="AF29" s="509"/>
      <c r="AG29" s="509"/>
      <c r="AH29" s="509"/>
      <c r="AI29" s="509"/>
      <c r="AJ29" s="509"/>
      <c r="AK29" s="509"/>
      <c r="AL29" s="509"/>
      <c r="AM29" s="509"/>
      <c r="AN29" s="509"/>
      <c r="AO29" s="509"/>
      <c r="AP29" s="509"/>
      <c r="AQ29" s="509"/>
      <c r="AR29" s="509"/>
      <c r="AS29" s="509"/>
      <c r="AT29" s="509"/>
      <c r="AU29" s="509"/>
      <c r="AV29" s="509"/>
      <c r="AW29" s="509"/>
      <c r="AX29" s="509"/>
      <c r="AY29" s="509"/>
      <c r="AZ29" s="509"/>
      <c r="BA29" s="509"/>
      <c r="BB29" s="509"/>
      <c r="BC29" s="509"/>
      <c r="BD29" s="509"/>
      <c r="BE29" s="509"/>
      <c r="BF29" s="509"/>
      <c r="BG29" s="509"/>
      <c r="BH29" s="509"/>
      <c r="BI29" s="509"/>
      <c r="BJ29" s="509"/>
      <c r="BK29" s="509"/>
      <c r="BL29" s="509"/>
      <c r="BM29" s="509"/>
      <c r="BN29" s="509"/>
      <c r="BO29" s="509"/>
      <c r="BP29" s="509"/>
      <c r="BQ29" s="509"/>
      <c r="BR29" s="509"/>
      <c r="BS29" s="509"/>
    </row>
    <row r="30" spans="2:71" ht="13.5" thickBot="1" x14ac:dyDescent="0.25">
      <c r="B30" s="386" t="s">
        <v>70</v>
      </c>
      <c r="C30" s="546" t="s">
        <v>0</v>
      </c>
      <c r="D30" s="546" t="s">
        <v>1</v>
      </c>
      <c r="E30" s="546" t="s">
        <v>2</v>
      </c>
      <c r="F30" s="546" t="s">
        <v>3</v>
      </c>
      <c r="G30" s="547" t="s">
        <v>4</v>
      </c>
      <c r="H30" s="206"/>
    </row>
    <row r="31" spans="2:71" x14ac:dyDescent="0.2">
      <c r="B31" s="548"/>
      <c r="G31" s="549"/>
      <c r="H31" s="201"/>
    </row>
    <row r="32" spans="2:71" x14ac:dyDescent="0.2">
      <c r="B32" s="550" t="s">
        <v>71</v>
      </c>
      <c r="C32" s="230">
        <f>Summary_ProFormas!C5</f>
        <v>0</v>
      </c>
      <c r="D32" s="230">
        <f>Summary_ProFormas!D5</f>
        <v>0</v>
      </c>
      <c r="E32" s="230">
        <f>Summary_ProFormas!E5</f>
        <v>0</v>
      </c>
      <c r="F32" s="230">
        <f>Summary_ProFormas!F5</f>
        <v>0</v>
      </c>
      <c r="G32" s="551">
        <f>Summary_ProFormas!G5</f>
        <v>0</v>
      </c>
      <c r="H32" s="552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B32" s="201"/>
      <c r="AC32" s="201"/>
      <c r="AD32" s="201"/>
      <c r="AE32" s="201"/>
      <c r="AF32" s="201"/>
    </row>
    <row r="33" spans="2:32" x14ac:dyDescent="0.2">
      <c r="B33" s="553" t="s">
        <v>72</v>
      </c>
      <c r="C33" s="230">
        <f>Earnings!N43</f>
        <v>9497.5652640018052</v>
      </c>
      <c r="D33" s="230">
        <f>Earnings!S43</f>
        <v>34095.65577447792</v>
      </c>
      <c r="E33" s="230">
        <f>Earnings!X43</f>
        <v>30385.954969694067</v>
      </c>
      <c r="F33" s="230">
        <f>Earnings!AC43</f>
        <v>35447.859814986354</v>
      </c>
      <c r="G33" s="551">
        <f>Earnings!AH43</f>
        <v>99890.792450594658</v>
      </c>
      <c r="H33" s="552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B33" s="201"/>
      <c r="AC33" s="201"/>
      <c r="AD33" s="201"/>
      <c r="AE33" s="201"/>
      <c r="AF33" s="201"/>
    </row>
    <row r="34" spans="2:32" x14ac:dyDescent="0.2">
      <c r="B34" s="553" t="s">
        <v>73</v>
      </c>
      <c r="C34" s="230">
        <f>SUM(C32:C33)</f>
        <v>9497.5652640018052</v>
      </c>
      <c r="D34" s="230">
        <f>SUM(D32:D33)</f>
        <v>34095.65577447792</v>
      </c>
      <c r="E34" s="230">
        <f>SUM(E32:E33)</f>
        <v>30385.954969694067</v>
      </c>
      <c r="F34" s="230">
        <f>SUM(F32:F33)</f>
        <v>35447.859814986354</v>
      </c>
      <c r="G34" s="551">
        <f>SUM(G32:G33)</f>
        <v>99890.792450594658</v>
      </c>
      <c r="H34" s="552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B34" s="201"/>
      <c r="AC34" s="201"/>
      <c r="AD34" s="201"/>
      <c r="AE34" s="201"/>
      <c r="AF34" s="201"/>
    </row>
    <row r="35" spans="2:32" x14ac:dyDescent="0.2">
      <c r="B35" s="553" t="s">
        <v>74</v>
      </c>
      <c r="C35" s="230">
        <f>Earnings!N37</f>
        <v>193643.36497068714</v>
      </c>
      <c r="D35" s="230">
        <f>Earnings!S37</f>
        <v>773201.39499013859</v>
      </c>
      <c r="E35" s="230">
        <f>Earnings!X37</f>
        <v>1579514.1351688879</v>
      </c>
      <c r="F35" s="230">
        <f>Earnings!AC37</f>
        <v>1818325.2596658557</v>
      </c>
      <c r="G35" s="551">
        <f>Earnings!AH37</f>
        <v>1941859.6358889802</v>
      </c>
      <c r="H35" s="552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B35" s="201"/>
      <c r="AC35" s="201"/>
      <c r="AD35" s="201"/>
      <c r="AE35" s="201"/>
      <c r="AF35" s="201"/>
    </row>
    <row r="36" spans="2:32" x14ac:dyDescent="0.2">
      <c r="B36" s="553" t="s">
        <v>75</v>
      </c>
      <c r="C36" s="554">
        <f>Earnings!N39</f>
        <v>-117654.00838328047</v>
      </c>
      <c r="D36" s="230">
        <f>Earnings!S39</f>
        <v>-172827.96241787751</v>
      </c>
      <c r="E36" s="230">
        <f>Earnings!X39</f>
        <v>-36605.888875128701</v>
      </c>
      <c r="F36" s="230">
        <f>Earnings!AC39</f>
        <v>2434281.4932741676</v>
      </c>
      <c r="G36" s="551">
        <f>Earnings!AH39</f>
        <v>7338599.333589917</v>
      </c>
      <c r="H36" s="552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B36" s="201"/>
      <c r="AC36" s="201"/>
      <c r="AD36" s="201"/>
      <c r="AE36" s="201"/>
      <c r="AF36" s="201"/>
    </row>
    <row r="37" spans="2:32" x14ac:dyDescent="0.2">
      <c r="B37" s="553" t="s">
        <v>172</v>
      </c>
      <c r="C37" s="554">
        <f>Earnings!N45</f>
        <v>-109823.10978594534</v>
      </c>
      <c r="D37" s="230">
        <f>Earnings!S45</f>
        <v>-143454.5288656218</v>
      </c>
      <c r="E37" s="230">
        <f>Earnings!X45</f>
        <v>-14553.267238767963</v>
      </c>
      <c r="F37" s="230">
        <f>Earnings!AC45</f>
        <v>2459729.3530891538</v>
      </c>
      <c r="G37" s="551">
        <f>Earnings!AH45</f>
        <v>7428490.1260405127</v>
      </c>
      <c r="H37" s="552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B37" s="201"/>
      <c r="AC37" s="201"/>
      <c r="AD37" s="201"/>
      <c r="AE37" s="201"/>
      <c r="AF37" s="201"/>
    </row>
    <row r="38" spans="2:32" ht="13.5" thickBot="1" x14ac:dyDescent="0.25">
      <c r="B38" s="555" t="s">
        <v>76</v>
      </c>
      <c r="C38" s="556">
        <f>Earnings!N49</f>
        <v>-109823.10978594534</v>
      </c>
      <c r="D38" s="557">
        <f>Earnings!S49</f>
        <v>-143454.5288656218</v>
      </c>
      <c r="E38" s="557">
        <f>Earnings!X49</f>
        <v>-14553.267238767963</v>
      </c>
      <c r="F38" s="557">
        <f>Earnings!AC49</f>
        <v>2459729.3530891538</v>
      </c>
      <c r="G38" s="558">
        <f>Earnings!AH49</f>
        <v>7428490.1260405127</v>
      </c>
      <c r="H38" s="55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</row>
    <row r="39" spans="2:32" x14ac:dyDescent="0.2">
      <c r="B39" s="559"/>
      <c r="C39" s="230"/>
      <c r="D39" s="230"/>
      <c r="E39" s="230"/>
      <c r="F39" s="230"/>
      <c r="G39" s="230"/>
      <c r="H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</row>
    <row r="40" spans="2:32" x14ac:dyDescent="0.2">
      <c r="B40" s="193" t="s">
        <v>77</v>
      </c>
      <c r="C40" s="230"/>
      <c r="D40" s="230"/>
      <c r="E40" s="230"/>
      <c r="F40" s="230"/>
      <c r="G40" s="230"/>
      <c r="H40" s="560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</row>
    <row r="41" spans="2:32" x14ac:dyDescent="0.2">
      <c r="B41" s="193" t="s">
        <v>14</v>
      </c>
      <c r="C41" s="230">
        <f>'balance-sht'!O11</f>
        <v>152094.04686116325</v>
      </c>
      <c r="D41" s="230">
        <f>'balance-sht'!T11</f>
        <v>2456122.3769209785</v>
      </c>
      <c r="E41" s="230">
        <f>'balance-sht'!Y11</f>
        <v>2521937.5639460236</v>
      </c>
      <c r="F41" s="230">
        <f>'balance-sht'!AD11</f>
        <v>5010985.6234269235</v>
      </c>
      <c r="G41" s="230">
        <f>'balance-sht'!AI11</f>
        <v>12470285.044060636</v>
      </c>
      <c r="H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</row>
    <row r="42" spans="2:32" x14ac:dyDescent="0.2">
      <c r="B42" s="193" t="s">
        <v>16</v>
      </c>
      <c r="C42" s="230">
        <f>'balance-sht'!O29</f>
        <v>30585.950190668584</v>
      </c>
      <c r="D42" s="230">
        <f>'balance-sht'!T29</f>
        <v>60287.870183346757</v>
      </c>
      <c r="E42" s="230">
        <f>'balance-sht'!Y29</f>
        <v>151038.24814292236</v>
      </c>
      <c r="F42" s="230">
        <f>'balance-sht'!AD29</f>
        <v>191031.94353523213</v>
      </c>
      <c r="G42" s="230">
        <f>'balance-sht'!AI29</f>
        <v>234681.16864655993</v>
      </c>
      <c r="H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</row>
    <row r="43" spans="2:32" x14ac:dyDescent="0.2">
      <c r="B43" s="195" t="s">
        <v>117</v>
      </c>
      <c r="C43" s="230">
        <f>'balance-sht'!O11-'balance-sht'!O29</f>
        <v>121508.09667049468</v>
      </c>
      <c r="D43" s="230">
        <f>'balance-sht'!T11-'balance-sht'!T29</f>
        <v>2395834.5067376317</v>
      </c>
      <c r="E43" s="230">
        <f>'balance-sht'!Y11-'balance-sht'!Y29</f>
        <v>2370899.3158031013</v>
      </c>
      <c r="F43" s="230">
        <f>'balance-sht'!AD11-'balance-sht'!AD29</f>
        <v>4819953.6798916915</v>
      </c>
      <c r="G43" s="230">
        <f>'balance-sht'!AI11-'balance-sht'!AI29</f>
        <v>12235603.875414077</v>
      </c>
      <c r="H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</row>
    <row r="44" spans="2:32" x14ac:dyDescent="0.2">
      <c r="B44" s="561" t="s">
        <v>78</v>
      </c>
      <c r="C44" s="216">
        <f>'balance-sht'!O39</f>
        <v>0</v>
      </c>
      <c r="D44" s="216">
        <f>'balance-sht'!T39</f>
        <v>2500000</v>
      </c>
      <c r="E44" s="216">
        <f>'balance-sht'!Y39</f>
        <v>2500000</v>
      </c>
      <c r="F44" s="216">
        <f>'balance-sht'!AD39</f>
        <v>2500000</v>
      </c>
      <c r="G44" s="216">
        <f>'balance-sht'!AI39</f>
        <v>2500000</v>
      </c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</row>
    <row r="45" spans="2:32" x14ac:dyDescent="0.2">
      <c r="B45" s="561" t="s">
        <v>79</v>
      </c>
      <c r="C45" s="216">
        <f>'balance-sht'!O41</f>
        <v>-109823.10978594534</v>
      </c>
      <c r="D45" s="216">
        <f>'balance-sht'!T41</f>
        <v>2246722.361348433</v>
      </c>
      <c r="E45" s="216">
        <f>'balance-sht'!Y41</f>
        <v>2232169.0941096647</v>
      </c>
      <c r="F45" s="216">
        <f>'balance-sht'!AD41</f>
        <v>4691898.4471988194</v>
      </c>
      <c r="G45" s="216">
        <f>'balance-sht'!AI41</f>
        <v>12120388.573239332</v>
      </c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</row>
    <row r="46" spans="2:32" x14ac:dyDescent="0.2">
      <c r="B46" s="561" t="s">
        <v>15</v>
      </c>
      <c r="C46" s="216">
        <f>'balance-sht'!O21</f>
        <v>155427.3801944966</v>
      </c>
      <c r="D46" s="216">
        <f>'balance-sht'!T21</f>
        <v>2524733.4880320895</v>
      </c>
      <c r="E46" s="216">
        <f>'balance-sht'!Y21</f>
        <v>2582215.3417238016</v>
      </c>
      <c r="F46" s="216">
        <f>'balance-sht'!AD21</f>
        <v>5061263.4012047015</v>
      </c>
      <c r="G46" s="216">
        <f>'balance-sht'!AI21</f>
        <v>12510562.821838414</v>
      </c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</row>
    <row r="47" spans="2:32" x14ac:dyDescent="0.2">
      <c r="B47" s="561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</row>
    <row r="48" spans="2:32" x14ac:dyDescent="0.2">
      <c r="B48" s="561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</row>
    <row r="49" spans="1:23" x14ac:dyDescent="0.2">
      <c r="B49" s="561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</row>
    <row r="50" spans="1:23" x14ac:dyDescent="0.2">
      <c r="B50" s="561" t="s">
        <v>113</v>
      </c>
      <c r="C50" s="216">
        <v>1750000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</row>
    <row r="51" spans="1:23" x14ac:dyDescent="0.2">
      <c r="B51" s="561" t="s">
        <v>162</v>
      </c>
      <c r="C51" s="216">
        <f>G45</f>
        <v>12120388.573239332</v>
      </c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</row>
    <row r="52" spans="1:23" x14ac:dyDescent="0.2">
      <c r="B52" s="561" t="s">
        <v>114</v>
      </c>
      <c r="C52" s="562">
        <v>0.1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</row>
    <row r="53" spans="1:23" x14ac:dyDescent="0.2">
      <c r="B53" s="561" t="s">
        <v>171</v>
      </c>
      <c r="C53" s="563">
        <f>C51*C52/$C$50</f>
        <v>0.69259363275653318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</row>
    <row r="54" spans="1:23" x14ac:dyDescent="0.2">
      <c r="B54" s="561"/>
      <c r="C54" s="200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</row>
    <row r="55" spans="1:23" x14ac:dyDescent="0.2">
      <c r="B55" s="561"/>
      <c r="C55" s="489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</row>
    <row r="56" spans="1:23" ht="15" x14ac:dyDescent="0.25">
      <c r="B56" s="564"/>
      <c r="C56" s="489"/>
      <c r="D56" s="216"/>
      <c r="E56" s="216"/>
      <c r="F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</row>
    <row r="57" spans="1:23" ht="4.5" customHeight="1" x14ac:dyDescent="0.2"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</row>
    <row r="58" spans="1:23" x14ac:dyDescent="0.2">
      <c r="B58" s="561"/>
      <c r="C58" s="202"/>
      <c r="D58" s="202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</row>
    <row r="59" spans="1:23" x14ac:dyDescent="0.2">
      <c r="B59" s="561"/>
      <c r="C59" s="202"/>
      <c r="D59" s="202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</row>
    <row r="60" spans="1:23" x14ac:dyDescent="0.2">
      <c r="C60" s="499"/>
      <c r="D60" s="499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</row>
    <row r="61" spans="1:23" x14ac:dyDescent="0.2">
      <c r="B61" s="561"/>
      <c r="C61" s="200"/>
      <c r="D61" s="216"/>
      <c r="E61" s="56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</row>
    <row r="62" spans="1:23" ht="12" customHeight="1" x14ac:dyDescent="0.2">
      <c r="B62" s="561"/>
      <c r="C62" s="203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</row>
    <row r="63" spans="1:23" ht="14.1" customHeight="1" x14ac:dyDescent="0.3">
      <c r="A63" s="492"/>
      <c r="B63" s="192"/>
      <c r="C63" s="492"/>
      <c r="D63" s="492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</row>
    <row r="64" spans="1:23" ht="14.1" customHeight="1" x14ac:dyDescent="0.3">
      <c r="A64" s="492"/>
      <c r="B64" s="192"/>
      <c r="C64" s="492"/>
      <c r="D64" s="492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</row>
    <row r="65" spans="1:23" ht="14.1" customHeight="1" x14ac:dyDescent="0.3">
      <c r="A65" s="492"/>
      <c r="B65" s="192"/>
      <c r="C65" s="492"/>
      <c r="D65" s="492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</row>
    <row r="66" spans="1:23" ht="14.1" customHeight="1" x14ac:dyDescent="0.3">
      <c r="A66" s="492"/>
      <c r="B66" s="192"/>
      <c r="C66" s="492"/>
      <c r="D66" s="492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</row>
    <row r="67" spans="1:23" ht="14.1" customHeight="1" x14ac:dyDescent="0.3">
      <c r="A67" s="492"/>
      <c r="B67" s="192"/>
      <c r="C67" s="492"/>
      <c r="D67" s="492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</row>
    <row r="68" spans="1:23" ht="14.1" customHeight="1" x14ac:dyDescent="0.3">
      <c r="A68" s="492"/>
      <c r="B68" s="192"/>
      <c r="C68" s="492"/>
      <c r="D68" s="492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</row>
    <row r="69" spans="1:23" ht="14.1" customHeight="1" x14ac:dyDescent="0.3">
      <c r="A69" s="492"/>
      <c r="B69" s="192"/>
      <c r="C69" s="492"/>
      <c r="D69" s="492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</row>
    <row r="70" spans="1:23" ht="14.1" customHeight="1" x14ac:dyDescent="0.3">
      <c r="A70" s="492"/>
      <c r="B70" s="192"/>
      <c r="C70" s="492"/>
      <c r="D70" s="492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</row>
    <row r="71" spans="1:23" ht="14.1" customHeight="1" x14ac:dyDescent="0.3">
      <c r="A71" s="492"/>
      <c r="B71" s="192"/>
      <c r="C71" s="492"/>
      <c r="D71" s="492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</row>
    <row r="72" spans="1:23" ht="14.1" customHeight="1" x14ac:dyDescent="0.3">
      <c r="A72" s="492"/>
      <c r="B72" s="192"/>
      <c r="C72" s="492"/>
      <c r="D72" s="492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1:23" ht="14.1" customHeight="1" x14ac:dyDescent="0.3">
      <c r="A73" s="492"/>
      <c r="B73" s="192"/>
      <c r="C73" s="492"/>
      <c r="D73" s="492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</row>
    <row r="74" spans="1:23" ht="14.1" customHeight="1" x14ac:dyDescent="0.3">
      <c r="A74" s="492"/>
      <c r="B74" s="192"/>
      <c r="C74" s="492"/>
      <c r="D74" s="492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</row>
    <row r="75" spans="1:23" ht="14.1" customHeight="1" x14ac:dyDescent="0.3">
      <c r="A75" s="492"/>
      <c r="B75" s="192"/>
      <c r="C75" s="492"/>
      <c r="D75" s="492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</row>
    <row r="76" spans="1:23" ht="14.1" customHeight="1" x14ac:dyDescent="0.3">
      <c r="A76" s="492"/>
      <c r="B76" s="192"/>
      <c r="C76" s="492"/>
      <c r="D76" s="492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</row>
    <row r="77" spans="1:23" ht="14.1" customHeight="1" x14ac:dyDescent="0.3">
      <c r="A77" s="492"/>
      <c r="B77" s="192"/>
      <c r="C77" s="492"/>
      <c r="D77" s="492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</row>
    <row r="78" spans="1:23" ht="14.1" customHeight="1" x14ac:dyDescent="0.3">
      <c r="A78" s="492"/>
      <c r="B78" s="192"/>
      <c r="C78" s="492"/>
      <c r="D78" s="492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</row>
    <row r="79" spans="1:23" ht="14.1" customHeight="1" x14ac:dyDescent="0.3">
      <c r="A79" s="492"/>
      <c r="B79" s="192"/>
      <c r="C79" s="492"/>
      <c r="D79" s="492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1:23" ht="14.1" customHeight="1" x14ac:dyDescent="0.3">
      <c r="A80" s="492"/>
      <c r="B80" s="192"/>
      <c r="C80" s="492"/>
      <c r="D80" s="492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</row>
    <row r="81" spans="1:23" ht="14.1" customHeight="1" x14ac:dyDescent="0.2">
      <c r="A81" s="216"/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</row>
    <row r="82" spans="1:23" ht="14.1" customHeight="1" x14ac:dyDescent="0.2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</row>
    <row r="83" spans="1:23" ht="14.1" customHeight="1" x14ac:dyDescent="0.2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</row>
    <row r="84" spans="1:23" ht="14.1" customHeight="1" x14ac:dyDescent="0.2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</row>
    <row r="85" spans="1:23" ht="14.1" customHeight="1" x14ac:dyDescent="0.3">
      <c r="A85" s="492"/>
      <c r="B85" s="492"/>
      <c r="C85" s="492"/>
      <c r="D85" s="4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</row>
    <row r="86" spans="1:23" ht="14.1" customHeight="1" x14ac:dyDescent="0.3">
      <c r="A86" s="492"/>
      <c r="B86" s="216"/>
      <c r="C86" s="492"/>
      <c r="D86" s="4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</row>
    <row r="87" spans="1:23" ht="14.1" customHeight="1" x14ac:dyDescent="0.3">
      <c r="A87" s="492"/>
      <c r="B87" s="216"/>
      <c r="C87" s="492"/>
      <c r="D87" s="4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</row>
    <row r="88" spans="1:23" ht="14.1" customHeight="1" x14ac:dyDescent="0.3">
      <c r="A88" s="492"/>
      <c r="B88" s="192"/>
      <c r="C88" s="492"/>
      <c r="D88" s="492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</row>
    <row r="89" spans="1:23" ht="14.1" customHeight="1" x14ac:dyDescent="0.3">
      <c r="A89" s="566"/>
      <c r="B89" s="192"/>
      <c r="C89" s="566"/>
      <c r="D89" s="56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</row>
    <row r="90" spans="1:23" ht="14.1" customHeight="1" x14ac:dyDescent="0.35">
      <c r="B90" s="567"/>
      <c r="C90" s="568"/>
      <c r="D90" s="568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</row>
    <row r="91" spans="1:23" ht="14.1" customHeight="1" x14ac:dyDescent="0.3">
      <c r="B91" s="569"/>
      <c r="C91" s="492"/>
      <c r="D91" s="568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</row>
    <row r="92" spans="1:23" ht="14.1" customHeight="1" x14ac:dyDescent="0.3">
      <c r="B92" s="569"/>
      <c r="C92" s="570"/>
      <c r="D92" s="568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</row>
    <row r="93" spans="1:23" ht="14.1" customHeight="1" x14ac:dyDescent="0.3">
      <c r="B93" s="569"/>
      <c r="C93" s="571"/>
      <c r="D93" s="492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1:23" ht="14.1" customHeight="1" x14ac:dyDescent="0.3">
      <c r="B94" s="492"/>
      <c r="C94" s="572"/>
      <c r="D94" s="573"/>
      <c r="E94" s="574"/>
      <c r="F94" s="574"/>
      <c r="G94" s="471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1:23" ht="14.1" customHeight="1" x14ac:dyDescent="0.2">
      <c r="B95" s="559"/>
      <c r="C95" s="575"/>
      <c r="D95" s="576"/>
      <c r="E95" s="574"/>
      <c r="F95" s="574"/>
      <c r="G95" s="471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</row>
    <row r="96" spans="1:23" ht="14.1" customHeight="1" x14ac:dyDescent="0.2">
      <c r="B96" s="577"/>
      <c r="C96" s="575"/>
      <c r="D96" s="576"/>
      <c r="E96" s="574"/>
      <c r="F96" s="574"/>
      <c r="G96" s="471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</row>
    <row r="97" spans="2:23" x14ac:dyDescent="0.2">
      <c r="B97" s="424"/>
      <c r="C97" s="216"/>
      <c r="D97" s="216"/>
      <c r="E97" s="578"/>
      <c r="F97" s="579"/>
      <c r="G97" s="579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</row>
    <row r="98" spans="2:23" x14ac:dyDescent="0.2">
      <c r="B98" s="482"/>
      <c r="C98" s="216"/>
      <c r="D98" s="216"/>
      <c r="E98" s="578"/>
      <c r="F98" s="579"/>
      <c r="G98" s="579"/>
    </row>
    <row r="99" spans="2:23" x14ac:dyDescent="0.2">
      <c r="B99" s="482"/>
      <c r="C99" s="216"/>
      <c r="D99" s="299"/>
      <c r="E99" s="580"/>
      <c r="F99" s="579"/>
      <c r="G99" s="579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</row>
    <row r="100" spans="2:23" x14ac:dyDescent="0.2">
      <c r="B100" s="482"/>
      <c r="C100" s="216"/>
      <c r="D100" s="489"/>
      <c r="E100" s="579"/>
      <c r="F100" s="579"/>
      <c r="G100" s="579"/>
    </row>
    <row r="101" spans="2:23" x14ac:dyDescent="0.2">
      <c r="B101" s="426"/>
      <c r="C101" s="429"/>
      <c r="D101" s="581"/>
      <c r="E101" s="580"/>
      <c r="F101" s="580"/>
      <c r="G101" s="580"/>
    </row>
    <row r="102" spans="2:23" x14ac:dyDescent="0.2">
      <c r="B102" s="424"/>
      <c r="E102" s="582"/>
      <c r="F102" s="582"/>
      <c r="G102" s="579"/>
    </row>
    <row r="103" spans="2:23" x14ac:dyDescent="0.2">
      <c r="B103" s="424"/>
      <c r="C103" s="216"/>
      <c r="D103" s="216"/>
      <c r="E103" s="579"/>
      <c r="F103" s="579"/>
      <c r="G103" s="579"/>
    </row>
    <row r="104" spans="2:23" x14ac:dyDescent="0.2">
      <c r="B104" s="482"/>
      <c r="C104" s="216"/>
      <c r="D104" s="216"/>
      <c r="E104" s="579"/>
      <c r="F104" s="579"/>
      <c r="G104" s="579"/>
    </row>
    <row r="105" spans="2:23" x14ac:dyDescent="0.2">
      <c r="B105" s="482"/>
      <c r="C105" s="216"/>
      <c r="D105" s="216"/>
      <c r="E105" s="579"/>
      <c r="F105" s="579"/>
      <c r="G105" s="579"/>
    </row>
    <row r="106" spans="2:23" x14ac:dyDescent="0.2">
      <c r="B106" s="482"/>
      <c r="C106" s="216"/>
      <c r="D106" s="216"/>
      <c r="E106" s="579"/>
      <c r="F106" s="579"/>
      <c r="G106" s="579"/>
    </row>
    <row r="107" spans="2:23" x14ac:dyDescent="0.2">
      <c r="B107" s="426"/>
      <c r="C107" s="429"/>
      <c r="D107" s="429"/>
      <c r="E107" s="580"/>
      <c r="F107" s="580"/>
      <c r="G107" s="580"/>
    </row>
    <row r="108" spans="2:23" x14ac:dyDescent="0.2">
      <c r="E108" s="582"/>
      <c r="F108" s="582"/>
      <c r="G108" s="579"/>
    </row>
    <row r="109" spans="2:23" x14ac:dyDescent="0.2">
      <c r="B109" s="424"/>
      <c r="C109" s="216"/>
      <c r="D109" s="216"/>
      <c r="E109" s="579"/>
      <c r="F109" s="579"/>
      <c r="G109" s="579"/>
    </row>
    <row r="110" spans="2:23" x14ac:dyDescent="0.2">
      <c r="B110" s="482"/>
      <c r="C110" s="216"/>
      <c r="D110" s="216"/>
      <c r="E110" s="579"/>
      <c r="F110" s="579"/>
      <c r="G110" s="579"/>
    </row>
    <row r="111" spans="2:23" x14ac:dyDescent="0.2">
      <c r="B111" s="482"/>
      <c r="C111" s="216"/>
      <c r="D111" s="216"/>
      <c r="E111" s="579"/>
      <c r="F111" s="579"/>
      <c r="G111" s="579"/>
    </row>
    <row r="112" spans="2:23" x14ac:dyDescent="0.2">
      <c r="B112" s="498"/>
      <c r="C112" s="429"/>
      <c r="D112" s="429"/>
      <c r="E112" s="580"/>
      <c r="F112" s="580"/>
      <c r="G112" s="580"/>
    </row>
    <row r="113" spans="2:7" x14ac:dyDescent="0.2">
      <c r="B113" s="426"/>
      <c r="C113" s="429"/>
      <c r="D113" s="429"/>
      <c r="E113" s="580"/>
      <c r="F113" s="580"/>
      <c r="G113" s="580"/>
    </row>
    <row r="114" spans="2:7" x14ac:dyDescent="0.2">
      <c r="B114" s="424"/>
      <c r="E114" s="582"/>
      <c r="F114" s="582"/>
      <c r="G114" s="579"/>
    </row>
    <row r="115" spans="2:7" x14ac:dyDescent="0.2">
      <c r="B115" s="424"/>
      <c r="C115" s="216"/>
      <c r="D115" s="216"/>
      <c r="E115" s="579"/>
      <c r="F115" s="579"/>
      <c r="G115" s="579"/>
    </row>
    <row r="116" spans="2:7" x14ac:dyDescent="0.2">
      <c r="B116" s="482"/>
      <c r="C116" s="216"/>
      <c r="D116" s="216"/>
      <c r="E116" s="579"/>
      <c r="F116" s="579"/>
      <c r="G116" s="579"/>
    </row>
    <row r="117" spans="2:7" x14ac:dyDescent="0.2">
      <c r="B117" s="482"/>
      <c r="C117" s="216"/>
      <c r="D117" s="216"/>
      <c r="E117" s="579"/>
      <c r="F117" s="579"/>
      <c r="G117" s="579"/>
    </row>
    <row r="118" spans="2:7" x14ac:dyDescent="0.2">
      <c r="B118" s="482"/>
      <c r="C118" s="216"/>
      <c r="D118" s="216"/>
      <c r="E118" s="579"/>
      <c r="F118" s="579"/>
      <c r="G118" s="579"/>
    </row>
    <row r="119" spans="2:7" x14ac:dyDescent="0.2">
      <c r="B119" s="426"/>
      <c r="C119" s="429"/>
      <c r="D119" s="429"/>
      <c r="E119" s="580"/>
      <c r="F119" s="580"/>
      <c r="G119" s="580"/>
    </row>
    <row r="120" spans="2:7" x14ac:dyDescent="0.2">
      <c r="E120" s="582"/>
      <c r="F120" s="582"/>
      <c r="G120" s="579"/>
    </row>
    <row r="121" spans="2:7" x14ac:dyDescent="0.2">
      <c r="B121" s="482"/>
      <c r="C121" s="216"/>
      <c r="D121" s="216"/>
      <c r="E121" s="579"/>
      <c r="F121" s="579"/>
      <c r="G121" s="579"/>
    </row>
    <row r="122" spans="2:7" x14ac:dyDescent="0.2">
      <c r="B122" s="482"/>
      <c r="C122" s="216"/>
      <c r="D122" s="216"/>
      <c r="E122" s="579"/>
      <c r="F122" s="579"/>
      <c r="G122" s="579"/>
    </row>
    <row r="123" spans="2:7" x14ac:dyDescent="0.2">
      <c r="B123" s="482"/>
      <c r="C123" s="216"/>
      <c r="D123" s="216"/>
      <c r="E123" s="579"/>
      <c r="F123" s="579"/>
      <c r="G123" s="579"/>
    </row>
    <row r="124" spans="2:7" x14ac:dyDescent="0.2">
      <c r="B124" s="482"/>
      <c r="C124" s="216"/>
      <c r="D124" s="216"/>
      <c r="E124" s="579"/>
      <c r="F124" s="579"/>
      <c r="G124" s="579"/>
    </row>
    <row r="125" spans="2:7" x14ac:dyDescent="0.2">
      <c r="B125" s="426"/>
      <c r="C125" s="429"/>
      <c r="D125" s="429"/>
      <c r="E125" s="580"/>
      <c r="F125" s="580"/>
      <c r="G125" s="580"/>
    </row>
    <row r="128" spans="2:7" x14ac:dyDescent="0.2">
      <c r="B128" s="199"/>
    </row>
    <row r="129" spans="2:7" x14ac:dyDescent="0.2">
      <c r="B129" s="199"/>
    </row>
    <row r="130" spans="2:7" x14ac:dyDescent="0.2">
      <c r="C130" s="583"/>
      <c r="D130" s="574"/>
      <c r="E130" s="574"/>
      <c r="F130" s="574"/>
      <c r="G130" s="471"/>
    </row>
    <row r="131" spans="2:7" x14ac:dyDescent="0.2">
      <c r="B131" s="559"/>
      <c r="C131" s="575"/>
      <c r="D131" s="576"/>
      <c r="E131" s="574"/>
      <c r="F131" s="574"/>
      <c r="G131" s="471"/>
    </row>
    <row r="132" spans="2:7" x14ac:dyDescent="0.2">
      <c r="B132" s="577"/>
      <c r="C132" s="575"/>
      <c r="D132" s="576"/>
      <c r="E132" s="574"/>
      <c r="F132" s="574"/>
      <c r="G132" s="471"/>
    </row>
    <row r="133" spans="2:7" x14ac:dyDescent="0.2">
      <c r="B133" s="424"/>
      <c r="C133" s="216"/>
      <c r="D133" s="216"/>
      <c r="E133" s="579"/>
      <c r="F133" s="579"/>
      <c r="G133" s="582"/>
    </row>
    <row r="134" spans="2:7" x14ac:dyDescent="0.2">
      <c r="B134" s="482"/>
      <c r="C134" s="216"/>
      <c r="D134" s="216"/>
      <c r="E134" s="579"/>
      <c r="F134" s="579"/>
      <c r="G134" s="582"/>
    </row>
    <row r="135" spans="2:7" x14ac:dyDescent="0.2">
      <c r="B135" s="482"/>
      <c r="C135" s="216"/>
      <c r="D135" s="216"/>
      <c r="E135" s="579"/>
      <c r="F135" s="579"/>
      <c r="G135" s="582"/>
    </row>
    <row r="136" spans="2:7" x14ac:dyDescent="0.2">
      <c r="B136" s="482"/>
      <c r="C136" s="216"/>
      <c r="D136" s="216"/>
      <c r="E136" s="579"/>
      <c r="F136" s="579"/>
      <c r="G136" s="582"/>
    </row>
    <row r="137" spans="2:7" x14ac:dyDescent="0.2">
      <c r="B137" s="426"/>
      <c r="C137" s="429"/>
      <c r="D137" s="429"/>
      <c r="E137" s="579"/>
      <c r="F137" s="579"/>
      <c r="G137" s="584"/>
    </row>
    <row r="138" spans="2:7" x14ac:dyDescent="0.2">
      <c r="B138" s="424"/>
      <c r="E138" s="582"/>
      <c r="F138" s="582"/>
      <c r="G138" s="582"/>
    </row>
    <row r="139" spans="2:7" x14ac:dyDescent="0.2">
      <c r="B139" s="424"/>
      <c r="C139" s="216"/>
      <c r="D139" s="216"/>
      <c r="E139" s="579"/>
      <c r="F139" s="579"/>
      <c r="G139" s="582"/>
    </row>
    <row r="140" spans="2:7" x14ac:dyDescent="0.2">
      <c r="B140" s="482"/>
      <c r="C140" s="216"/>
      <c r="D140" s="216"/>
      <c r="E140" s="579"/>
      <c r="F140" s="579"/>
      <c r="G140" s="582"/>
    </row>
    <row r="141" spans="2:7" x14ac:dyDescent="0.2">
      <c r="B141" s="482"/>
      <c r="C141" s="216"/>
      <c r="D141" s="216"/>
      <c r="E141" s="579"/>
      <c r="F141" s="579"/>
      <c r="G141" s="582"/>
    </row>
    <row r="142" spans="2:7" x14ac:dyDescent="0.2">
      <c r="B142" s="482"/>
      <c r="C142" s="216"/>
      <c r="D142" s="216"/>
      <c r="E142" s="579"/>
      <c r="F142" s="579"/>
      <c r="G142" s="582"/>
    </row>
    <row r="143" spans="2:7" x14ac:dyDescent="0.2">
      <c r="B143" s="426"/>
      <c r="C143" s="429"/>
      <c r="D143" s="429"/>
      <c r="E143" s="579"/>
      <c r="F143" s="579"/>
      <c r="G143" s="584"/>
    </row>
    <row r="144" spans="2:7" x14ac:dyDescent="0.2">
      <c r="E144" s="582"/>
      <c r="F144" s="582"/>
      <c r="G144" s="582"/>
    </row>
    <row r="145" spans="2:7" x14ac:dyDescent="0.2">
      <c r="B145" s="424"/>
      <c r="C145" s="216"/>
      <c r="D145" s="216"/>
      <c r="E145" s="579"/>
      <c r="F145" s="579"/>
      <c r="G145" s="582"/>
    </row>
    <row r="146" spans="2:7" x14ac:dyDescent="0.2">
      <c r="B146" s="482"/>
      <c r="C146" s="216"/>
      <c r="D146" s="216"/>
      <c r="E146" s="579"/>
      <c r="F146" s="579"/>
      <c r="G146" s="582"/>
    </row>
    <row r="147" spans="2:7" x14ac:dyDescent="0.2">
      <c r="B147" s="482"/>
      <c r="C147" s="216"/>
      <c r="D147" s="216"/>
      <c r="E147" s="579"/>
      <c r="F147" s="579"/>
      <c r="G147" s="582"/>
    </row>
    <row r="148" spans="2:7" x14ac:dyDescent="0.2">
      <c r="B148" s="498"/>
      <c r="C148" s="429"/>
      <c r="D148" s="429"/>
      <c r="E148" s="579"/>
      <c r="F148" s="579"/>
      <c r="G148" s="584"/>
    </row>
    <row r="149" spans="2:7" x14ac:dyDescent="0.2">
      <c r="B149" s="426"/>
      <c r="C149" s="429"/>
      <c r="D149" s="429"/>
      <c r="E149" s="579"/>
      <c r="F149" s="579"/>
      <c r="G149" s="584"/>
    </row>
    <row r="150" spans="2:7" x14ac:dyDescent="0.2">
      <c r="B150" s="424"/>
      <c r="E150" s="582"/>
      <c r="F150" s="582"/>
      <c r="G150" s="582"/>
    </row>
    <row r="151" spans="2:7" x14ac:dyDescent="0.2">
      <c r="B151" s="424"/>
      <c r="C151" s="216"/>
      <c r="D151" s="216"/>
      <c r="E151" s="579"/>
      <c r="F151" s="579"/>
      <c r="G151" s="582"/>
    </row>
    <row r="152" spans="2:7" x14ac:dyDescent="0.2">
      <c r="B152" s="482"/>
      <c r="C152" s="216"/>
      <c r="D152" s="216"/>
      <c r="E152" s="579"/>
      <c r="F152" s="579"/>
      <c r="G152" s="582"/>
    </row>
    <row r="153" spans="2:7" x14ac:dyDescent="0.2">
      <c r="B153" s="482"/>
      <c r="C153" s="216"/>
      <c r="D153" s="216"/>
      <c r="E153" s="579"/>
      <c r="F153" s="579"/>
      <c r="G153" s="582"/>
    </row>
    <row r="154" spans="2:7" x14ac:dyDescent="0.2">
      <c r="B154" s="482"/>
      <c r="C154" s="216"/>
      <c r="D154" s="216"/>
      <c r="E154" s="579"/>
      <c r="F154" s="579"/>
      <c r="G154" s="582"/>
    </row>
    <row r="155" spans="2:7" x14ac:dyDescent="0.2">
      <c r="B155" s="426"/>
      <c r="C155" s="429"/>
      <c r="D155" s="429"/>
      <c r="E155" s="579"/>
      <c r="F155" s="579"/>
      <c r="G155" s="584"/>
    </row>
    <row r="156" spans="2:7" x14ac:dyDescent="0.2">
      <c r="E156" s="582"/>
      <c r="F156" s="582"/>
      <c r="G156" s="582"/>
    </row>
    <row r="157" spans="2:7" x14ac:dyDescent="0.2">
      <c r="B157" s="482"/>
      <c r="C157" s="216"/>
      <c r="D157" s="216"/>
      <c r="E157" s="579"/>
      <c r="F157" s="579"/>
      <c r="G157" s="582"/>
    </row>
    <row r="158" spans="2:7" x14ac:dyDescent="0.2">
      <c r="B158" s="482"/>
      <c r="C158" s="216"/>
      <c r="D158" s="216"/>
      <c r="E158" s="579"/>
      <c r="F158" s="579"/>
      <c r="G158" s="582"/>
    </row>
    <row r="159" spans="2:7" x14ac:dyDescent="0.2">
      <c r="B159" s="482"/>
      <c r="C159" s="216"/>
      <c r="D159" s="216"/>
      <c r="E159" s="579"/>
      <c r="F159" s="579"/>
      <c r="G159" s="582"/>
    </row>
    <row r="160" spans="2:7" x14ac:dyDescent="0.2">
      <c r="B160" s="482"/>
      <c r="C160" s="216"/>
      <c r="D160" s="216"/>
      <c r="E160" s="579"/>
      <c r="F160" s="579"/>
      <c r="G160" s="582"/>
    </row>
    <row r="161" spans="2:7" x14ac:dyDescent="0.2">
      <c r="B161" s="426"/>
      <c r="C161" s="429"/>
      <c r="D161" s="429"/>
      <c r="E161" s="579"/>
      <c r="F161" s="579"/>
      <c r="G161" s="584"/>
    </row>
    <row r="162" spans="2:7" x14ac:dyDescent="0.2">
      <c r="E162" s="582"/>
      <c r="F162" s="582"/>
    </row>
    <row r="163" spans="2:7" x14ac:dyDescent="0.2">
      <c r="B163" s="199"/>
    </row>
    <row r="164" spans="2:7" ht="6.95" customHeight="1" x14ac:dyDescent="0.2">
      <c r="B164" s="199"/>
    </row>
    <row r="165" spans="2:7" x14ac:dyDescent="0.2">
      <c r="C165" s="583"/>
      <c r="D165" s="574"/>
      <c r="E165" s="574"/>
      <c r="F165" s="574"/>
      <c r="G165" s="471"/>
    </row>
    <row r="166" spans="2:7" x14ac:dyDescent="0.2">
      <c r="B166" s="559"/>
      <c r="C166" s="575"/>
      <c r="D166" s="576"/>
      <c r="E166" s="574"/>
      <c r="F166" s="574"/>
      <c r="G166" s="471"/>
    </row>
    <row r="167" spans="2:7" x14ac:dyDescent="0.2">
      <c r="B167" s="577"/>
      <c r="C167" s="575"/>
      <c r="D167" s="576"/>
      <c r="E167" s="574"/>
      <c r="F167" s="574"/>
      <c r="G167" s="471"/>
    </row>
    <row r="168" spans="2:7" x14ac:dyDescent="0.2">
      <c r="B168" s="424"/>
      <c r="C168" s="216"/>
      <c r="D168" s="216"/>
      <c r="E168" s="579"/>
      <c r="F168" s="579"/>
      <c r="G168" s="582"/>
    </row>
    <row r="169" spans="2:7" x14ac:dyDescent="0.2">
      <c r="B169" s="482"/>
      <c r="C169" s="216"/>
      <c r="D169" s="216"/>
      <c r="E169" s="579"/>
      <c r="F169" s="579"/>
      <c r="G169" s="582"/>
    </row>
    <row r="170" spans="2:7" x14ac:dyDescent="0.2">
      <c r="B170" s="482"/>
      <c r="C170" s="216"/>
      <c r="D170" s="216"/>
      <c r="E170" s="579"/>
      <c r="F170" s="579"/>
      <c r="G170" s="582"/>
    </row>
    <row r="171" spans="2:7" x14ac:dyDescent="0.2">
      <c r="B171" s="482"/>
      <c r="C171" s="216"/>
      <c r="D171" s="216"/>
      <c r="E171" s="579"/>
      <c r="F171" s="579"/>
      <c r="G171" s="582"/>
    </row>
    <row r="172" spans="2:7" x14ac:dyDescent="0.2">
      <c r="B172" s="426"/>
      <c r="C172" s="429"/>
      <c r="D172" s="429"/>
      <c r="E172" s="579"/>
      <c r="F172" s="579"/>
      <c r="G172" s="584"/>
    </row>
    <row r="173" spans="2:7" ht="9" customHeight="1" x14ac:dyDescent="0.2">
      <c r="B173" s="424"/>
      <c r="E173" s="582"/>
      <c r="F173" s="582"/>
      <c r="G173" s="582"/>
    </row>
    <row r="174" spans="2:7" x14ac:dyDescent="0.2">
      <c r="B174" s="424"/>
      <c r="C174" s="216"/>
      <c r="D174" s="216"/>
      <c r="E174" s="579"/>
      <c r="F174" s="579"/>
      <c r="G174" s="582"/>
    </row>
    <row r="175" spans="2:7" x14ac:dyDescent="0.2">
      <c r="B175" s="482"/>
      <c r="C175" s="216"/>
      <c r="D175" s="216"/>
      <c r="E175" s="579"/>
      <c r="F175" s="579"/>
      <c r="G175" s="582"/>
    </row>
    <row r="176" spans="2:7" x14ac:dyDescent="0.2">
      <c r="B176" s="482"/>
      <c r="C176" s="216"/>
      <c r="D176" s="216"/>
      <c r="E176" s="579"/>
      <c r="F176" s="579"/>
      <c r="G176" s="582"/>
    </row>
    <row r="177" spans="2:7" x14ac:dyDescent="0.2">
      <c r="B177" s="482"/>
      <c r="C177" s="216"/>
      <c r="D177" s="216"/>
      <c r="E177" s="579"/>
      <c r="F177" s="579"/>
      <c r="G177" s="582"/>
    </row>
    <row r="178" spans="2:7" x14ac:dyDescent="0.2">
      <c r="B178" s="426"/>
      <c r="C178" s="429"/>
      <c r="D178" s="429"/>
      <c r="E178" s="579"/>
      <c r="F178" s="579"/>
      <c r="G178" s="584"/>
    </row>
    <row r="179" spans="2:7" ht="9" customHeight="1" x14ac:dyDescent="0.2">
      <c r="E179" s="582"/>
      <c r="F179" s="582"/>
      <c r="G179" s="582"/>
    </row>
    <row r="180" spans="2:7" x14ac:dyDescent="0.2">
      <c r="B180" s="424"/>
      <c r="C180" s="216"/>
      <c r="D180" s="216"/>
      <c r="E180" s="579"/>
      <c r="F180" s="579"/>
      <c r="G180" s="582"/>
    </row>
    <row r="181" spans="2:7" x14ac:dyDescent="0.2">
      <c r="B181" s="482"/>
      <c r="C181" s="216"/>
      <c r="D181" s="216"/>
      <c r="E181" s="579"/>
      <c r="F181" s="579"/>
      <c r="G181" s="582"/>
    </row>
    <row r="182" spans="2:7" x14ac:dyDescent="0.2">
      <c r="B182" s="482"/>
      <c r="C182" s="216"/>
      <c r="D182" s="216"/>
      <c r="E182" s="579"/>
      <c r="F182" s="579"/>
      <c r="G182" s="582"/>
    </row>
    <row r="183" spans="2:7" x14ac:dyDescent="0.2">
      <c r="B183" s="498"/>
      <c r="C183" s="429"/>
      <c r="D183" s="429"/>
      <c r="E183" s="579"/>
      <c r="F183" s="579"/>
      <c r="G183" s="584"/>
    </row>
    <row r="184" spans="2:7" x14ac:dyDescent="0.2">
      <c r="B184" s="426"/>
      <c r="C184" s="429"/>
      <c r="D184" s="429"/>
      <c r="E184" s="579"/>
      <c r="F184" s="579"/>
      <c r="G184" s="584"/>
    </row>
    <row r="185" spans="2:7" ht="9" customHeight="1" x14ac:dyDescent="0.2">
      <c r="B185" s="424"/>
      <c r="E185" s="582"/>
      <c r="F185" s="582"/>
      <c r="G185" s="582"/>
    </row>
    <row r="186" spans="2:7" x14ac:dyDescent="0.2">
      <c r="B186" s="424"/>
      <c r="C186" s="216"/>
      <c r="D186" s="216"/>
      <c r="E186" s="579"/>
      <c r="F186" s="579"/>
      <c r="G186" s="582"/>
    </row>
    <row r="187" spans="2:7" x14ac:dyDescent="0.2">
      <c r="B187" s="482"/>
      <c r="C187" s="216"/>
      <c r="D187" s="216"/>
      <c r="E187" s="579"/>
      <c r="F187" s="579"/>
      <c r="G187" s="582"/>
    </row>
    <row r="188" spans="2:7" x14ac:dyDescent="0.2">
      <c r="B188" s="482"/>
      <c r="C188" s="216"/>
      <c r="D188" s="216"/>
      <c r="E188" s="579"/>
      <c r="F188" s="579"/>
      <c r="G188" s="582"/>
    </row>
    <row r="189" spans="2:7" x14ac:dyDescent="0.2">
      <c r="B189" s="482"/>
      <c r="C189" s="216"/>
      <c r="D189" s="216"/>
      <c r="E189" s="579"/>
      <c r="F189" s="579"/>
      <c r="G189" s="582"/>
    </row>
    <row r="190" spans="2:7" x14ac:dyDescent="0.2">
      <c r="B190" s="426"/>
      <c r="C190" s="429"/>
      <c r="D190" s="429"/>
      <c r="E190" s="579"/>
      <c r="F190" s="579"/>
      <c r="G190" s="584"/>
    </row>
    <row r="191" spans="2:7" ht="9" customHeight="1" x14ac:dyDescent="0.2">
      <c r="E191" s="582"/>
      <c r="F191" s="582"/>
      <c r="G191" s="582"/>
    </row>
    <row r="192" spans="2:7" x14ac:dyDescent="0.2">
      <c r="B192" s="482"/>
      <c r="C192" s="216"/>
      <c r="D192" s="216"/>
      <c r="E192" s="579"/>
      <c r="F192" s="579"/>
      <c r="G192" s="582"/>
    </row>
    <row r="193" spans="2:20" x14ac:dyDescent="0.2">
      <c r="B193" s="482"/>
      <c r="C193" s="216"/>
      <c r="D193" s="216"/>
      <c r="E193" s="579"/>
      <c r="F193" s="579"/>
      <c r="G193" s="582"/>
    </row>
    <row r="194" spans="2:20" x14ac:dyDescent="0.2">
      <c r="B194" s="482"/>
      <c r="C194" s="216"/>
      <c r="D194" s="216"/>
      <c r="E194" s="579"/>
      <c r="F194" s="579"/>
      <c r="G194" s="582"/>
      <c r="H194" s="192"/>
      <c r="I194" s="192"/>
      <c r="J194" s="192"/>
      <c r="K194" s="192"/>
      <c r="L194" s="192"/>
      <c r="M194" s="192"/>
      <c r="N194" s="192"/>
    </row>
    <row r="195" spans="2:20" x14ac:dyDescent="0.2">
      <c r="B195" s="482"/>
      <c r="C195" s="216"/>
      <c r="D195" s="216"/>
      <c r="E195" s="579"/>
      <c r="F195" s="579"/>
      <c r="G195" s="582"/>
      <c r="H195" s="192"/>
      <c r="I195" s="192"/>
      <c r="J195" s="192"/>
      <c r="K195" s="192"/>
      <c r="L195" s="192"/>
      <c r="M195" s="192"/>
      <c r="N195" s="192"/>
    </row>
    <row r="196" spans="2:20" x14ac:dyDescent="0.2">
      <c r="B196" s="426"/>
      <c r="C196" s="429"/>
      <c r="D196" s="429"/>
      <c r="E196" s="580"/>
      <c r="F196" s="580"/>
      <c r="G196" s="584"/>
      <c r="H196" s="192"/>
      <c r="I196" s="192"/>
      <c r="J196" s="192"/>
      <c r="K196" s="192"/>
      <c r="L196" s="192"/>
      <c r="M196" s="192"/>
      <c r="N196" s="192"/>
    </row>
    <row r="197" spans="2:20" x14ac:dyDescent="0.2">
      <c r="H197" s="192"/>
      <c r="I197" s="192"/>
      <c r="J197" s="192"/>
      <c r="K197" s="192"/>
      <c r="L197" s="192"/>
      <c r="M197" s="192"/>
      <c r="N197" s="192"/>
    </row>
    <row r="198" spans="2:20" x14ac:dyDescent="0.2">
      <c r="H198" s="192"/>
      <c r="I198" s="192"/>
      <c r="J198" s="192"/>
      <c r="K198" s="192"/>
      <c r="L198" s="192"/>
      <c r="M198" s="192"/>
      <c r="N198" s="192"/>
    </row>
    <row r="199" spans="2:20" x14ac:dyDescent="0.2">
      <c r="B199" s="199"/>
      <c r="H199" s="192"/>
      <c r="I199" s="192"/>
      <c r="J199" s="192"/>
      <c r="K199" s="192"/>
      <c r="L199" s="192"/>
      <c r="M199" s="192"/>
      <c r="N199" s="192"/>
    </row>
    <row r="200" spans="2:20" x14ac:dyDescent="0.2">
      <c r="B200" s="199"/>
      <c r="H200" s="192"/>
      <c r="I200" s="192"/>
      <c r="J200" s="192"/>
      <c r="K200" s="192"/>
      <c r="L200" s="192"/>
      <c r="M200" s="192"/>
      <c r="N200" s="192"/>
    </row>
    <row r="201" spans="2:20" x14ac:dyDescent="0.2">
      <c r="B201" s="193"/>
      <c r="C201" s="585"/>
      <c r="D201" s="225"/>
      <c r="E201" s="225"/>
      <c r="F201" s="225"/>
      <c r="G201" s="586"/>
      <c r="H201" s="201"/>
      <c r="I201" s="201"/>
      <c r="J201" s="201" t="s">
        <v>80</v>
      </c>
      <c r="K201" s="206" t="s">
        <v>81</v>
      </c>
      <c r="L201" s="201" t="s">
        <v>80</v>
      </c>
      <c r="M201" s="201" t="s">
        <v>82</v>
      </c>
      <c r="N201" s="192"/>
    </row>
    <row r="202" spans="2:20" x14ac:dyDescent="0.2">
      <c r="B202" s="214"/>
      <c r="C202" s="587"/>
      <c r="D202" s="586"/>
      <c r="E202" s="225"/>
      <c r="F202" s="225"/>
      <c r="G202" s="586"/>
      <c r="H202" s="201"/>
      <c r="I202" s="201"/>
      <c r="J202" s="201" t="s">
        <v>83</v>
      </c>
      <c r="K202" s="201" t="s">
        <v>84</v>
      </c>
      <c r="L202" s="201" t="s">
        <v>85</v>
      </c>
      <c r="M202" s="201" t="s">
        <v>86</v>
      </c>
      <c r="N202" s="192"/>
    </row>
    <row r="203" spans="2:20" x14ac:dyDescent="0.2">
      <c r="B203" s="577"/>
      <c r="C203" s="575"/>
      <c r="D203" s="576"/>
      <c r="E203" s="574"/>
      <c r="F203" s="574"/>
      <c r="G203" s="471"/>
      <c r="K203" s="192"/>
      <c r="L203" s="192"/>
      <c r="M203" s="192"/>
      <c r="N203" s="192"/>
    </row>
    <row r="204" spans="2:20" x14ac:dyDescent="0.2">
      <c r="B204" s="424"/>
      <c r="C204" s="216"/>
      <c r="D204" s="216"/>
      <c r="E204" s="579"/>
      <c r="F204" s="579"/>
      <c r="G204" s="582"/>
      <c r="H204" s="588"/>
      <c r="I204" s="588"/>
      <c r="J204" s="588" t="e">
        <f>Operations!#REF!</f>
        <v>#REF!</v>
      </c>
      <c r="K204" s="192">
        <v>1</v>
      </c>
      <c r="L204" s="192">
        <v>1</v>
      </c>
      <c r="M204" s="192">
        <v>10</v>
      </c>
      <c r="N204" s="192"/>
      <c r="P204" s="216">
        <f>C204*F204+D204*E204</f>
        <v>0</v>
      </c>
    </row>
    <row r="205" spans="2:20" x14ac:dyDescent="0.2">
      <c r="B205" s="482"/>
      <c r="C205" s="216"/>
      <c r="D205" s="216"/>
      <c r="E205" s="579"/>
      <c r="F205" s="579"/>
      <c r="G205" s="582"/>
      <c r="H205" s="588"/>
      <c r="I205" s="588"/>
      <c r="J205" s="588" t="e">
        <f>Operations!#REF!</f>
        <v>#REF!</v>
      </c>
      <c r="K205" s="192">
        <v>1</v>
      </c>
      <c r="L205" s="192">
        <v>1</v>
      </c>
      <c r="M205" s="192">
        <v>10</v>
      </c>
      <c r="N205" s="192"/>
      <c r="P205" s="216">
        <f>C205*F205+D205*E205</f>
        <v>0</v>
      </c>
      <c r="S205" s="195">
        <v>3</v>
      </c>
      <c r="T205" s="195" t="s">
        <v>87</v>
      </c>
    </row>
    <row r="206" spans="2:20" x14ac:dyDescent="0.2">
      <c r="B206" s="482"/>
      <c r="C206" s="216"/>
      <c r="D206" s="216"/>
      <c r="E206" s="579"/>
      <c r="F206" s="579"/>
      <c r="G206" s="582"/>
      <c r="H206" s="588"/>
      <c r="I206" s="588"/>
      <c r="J206" s="588" t="e">
        <f>Operations!#REF!</f>
        <v>#REF!</v>
      </c>
      <c r="K206" s="192">
        <v>1</v>
      </c>
      <c r="L206" s="192">
        <v>1</v>
      </c>
      <c r="M206" s="192">
        <v>10</v>
      </c>
      <c r="N206" s="192"/>
      <c r="P206" s="216">
        <f>C206*F206+D206*E206</f>
        <v>0</v>
      </c>
      <c r="S206" s="195">
        <v>1</v>
      </c>
      <c r="T206" s="195" t="s">
        <v>88</v>
      </c>
    </row>
    <row r="207" spans="2:20" x14ac:dyDescent="0.2">
      <c r="B207" s="482"/>
      <c r="C207" s="216"/>
      <c r="D207" s="216"/>
      <c r="E207" s="579"/>
      <c r="F207" s="579"/>
      <c r="G207" s="582"/>
      <c r="H207" s="588"/>
      <c r="I207" s="588"/>
      <c r="J207" s="588" t="e">
        <f>Operations!#REF!</f>
        <v>#REF!</v>
      </c>
      <c r="K207" s="192">
        <v>1</v>
      </c>
      <c r="L207" s="192">
        <v>1</v>
      </c>
      <c r="M207" s="192">
        <v>10</v>
      </c>
      <c r="N207" s="192"/>
      <c r="P207" s="216">
        <f>C207*F207+D207*E207</f>
        <v>0</v>
      </c>
      <c r="S207" s="195">
        <v>1</v>
      </c>
      <c r="T207" s="195" t="s">
        <v>89</v>
      </c>
    </row>
    <row r="208" spans="2:20" x14ac:dyDescent="0.2">
      <c r="B208" s="426"/>
      <c r="C208" s="429"/>
      <c r="D208" s="429"/>
      <c r="E208" s="580"/>
      <c r="F208" s="580"/>
      <c r="G208" s="584"/>
      <c r="H208" s="584"/>
      <c r="I208" s="584"/>
      <c r="J208" s="584" t="e">
        <f>SUM(J204:J207)</f>
        <v>#REF!</v>
      </c>
      <c r="K208" s="192">
        <v>1</v>
      </c>
      <c r="L208" s="192">
        <v>1</v>
      </c>
      <c r="M208" s="192">
        <v>10</v>
      </c>
      <c r="N208" s="192"/>
      <c r="P208" s="429">
        <f>SUM(P204:P207)</f>
        <v>0</v>
      </c>
      <c r="S208" s="195">
        <v>1</v>
      </c>
      <c r="T208" s="195" t="s">
        <v>90</v>
      </c>
    </row>
    <row r="209" spans="2:16" x14ac:dyDescent="0.2">
      <c r="B209" s="424"/>
      <c r="G209" s="582"/>
      <c r="H209" s="589"/>
      <c r="I209" s="589"/>
      <c r="J209" s="589"/>
      <c r="K209" s="192"/>
      <c r="L209" s="192"/>
      <c r="M209" s="192"/>
      <c r="N209" s="192"/>
    </row>
    <row r="210" spans="2:16" x14ac:dyDescent="0.2">
      <c r="B210" s="424"/>
      <c r="C210" s="216"/>
      <c r="D210" s="216"/>
      <c r="E210" s="579"/>
      <c r="F210" s="579"/>
      <c r="G210" s="582"/>
      <c r="H210" s="588"/>
      <c r="I210" s="588"/>
      <c r="J210" s="588" t="e">
        <f>Operations!#REF!</f>
        <v>#REF!</v>
      </c>
      <c r="K210" s="192">
        <v>2</v>
      </c>
      <c r="L210" s="192">
        <v>2</v>
      </c>
      <c r="M210" s="192">
        <v>15</v>
      </c>
      <c r="N210" s="192"/>
      <c r="P210" s="216">
        <f>C210*F210+D210*E210</f>
        <v>0</v>
      </c>
    </row>
    <row r="211" spans="2:16" x14ac:dyDescent="0.2">
      <c r="B211" s="482"/>
      <c r="C211" s="216"/>
      <c r="D211" s="216"/>
      <c r="E211" s="579"/>
      <c r="F211" s="579"/>
      <c r="G211" s="582"/>
      <c r="H211" s="588"/>
      <c r="I211" s="588"/>
      <c r="J211" s="588" t="e">
        <f>Operations!#REF!</f>
        <v>#REF!</v>
      </c>
      <c r="K211" s="192">
        <v>2</v>
      </c>
      <c r="L211" s="192">
        <v>2</v>
      </c>
      <c r="M211" s="192">
        <v>15</v>
      </c>
      <c r="N211" s="192"/>
      <c r="P211" s="216">
        <f>C211*F211+D211*E211</f>
        <v>0</v>
      </c>
    </row>
    <row r="212" spans="2:16" x14ac:dyDescent="0.2">
      <c r="B212" s="482"/>
      <c r="C212" s="216"/>
      <c r="D212" s="216"/>
      <c r="E212" s="579"/>
      <c r="F212" s="579"/>
      <c r="G212" s="582"/>
      <c r="H212" s="588"/>
      <c r="I212" s="588"/>
      <c r="J212" s="588" t="e">
        <f>Operations!#REF!</f>
        <v>#REF!</v>
      </c>
      <c r="K212" s="192">
        <v>2</v>
      </c>
      <c r="L212" s="192">
        <v>2</v>
      </c>
      <c r="M212" s="192">
        <v>15</v>
      </c>
      <c r="N212" s="192"/>
      <c r="P212" s="216">
        <f>C212*F212+D212*E212</f>
        <v>0</v>
      </c>
    </row>
    <row r="213" spans="2:16" x14ac:dyDescent="0.2">
      <c r="B213" s="482"/>
      <c r="C213" s="216"/>
      <c r="D213" s="216"/>
      <c r="E213" s="579"/>
      <c r="F213" s="579"/>
      <c r="G213" s="582"/>
      <c r="H213" s="588"/>
      <c r="I213" s="588"/>
      <c r="J213" s="588" t="e">
        <f>Operations!#REF!</f>
        <v>#REF!</v>
      </c>
      <c r="K213" s="192">
        <v>2</v>
      </c>
      <c r="L213" s="192">
        <v>2</v>
      </c>
      <c r="M213" s="192">
        <v>20</v>
      </c>
      <c r="N213" s="192"/>
      <c r="P213" s="216">
        <f>C213*F213+D213*E213</f>
        <v>0</v>
      </c>
    </row>
    <row r="214" spans="2:16" x14ac:dyDescent="0.2">
      <c r="B214" s="426"/>
      <c r="C214" s="429"/>
      <c r="D214" s="429"/>
      <c r="E214" s="580"/>
      <c r="F214" s="580"/>
      <c r="G214" s="584"/>
      <c r="H214" s="584"/>
      <c r="I214" s="584"/>
      <c r="J214" s="584" t="e">
        <f>SUM(J210:J213)</f>
        <v>#REF!</v>
      </c>
      <c r="K214" s="192">
        <v>2</v>
      </c>
      <c r="L214" s="192">
        <v>2</v>
      </c>
      <c r="M214" s="192">
        <v>20</v>
      </c>
      <c r="N214" s="192"/>
      <c r="P214" s="429">
        <f>SUM(P210:P213)</f>
        <v>0</v>
      </c>
    </row>
    <row r="215" spans="2:16" x14ac:dyDescent="0.2">
      <c r="G215" s="582"/>
      <c r="H215" s="589"/>
      <c r="I215" s="589"/>
      <c r="J215" s="589"/>
      <c r="K215" s="192"/>
      <c r="L215" s="192"/>
      <c r="M215" s="192"/>
      <c r="N215" s="192"/>
    </row>
    <row r="216" spans="2:16" x14ac:dyDescent="0.2">
      <c r="B216" s="424"/>
      <c r="C216" s="216"/>
      <c r="D216" s="216"/>
      <c r="E216" s="579"/>
      <c r="F216" s="579"/>
      <c r="G216" s="582"/>
      <c r="H216" s="588"/>
      <c r="I216" s="588"/>
      <c r="J216" s="588" t="e">
        <f>Operations!#REF!</f>
        <v>#REF!</v>
      </c>
      <c r="K216" s="192">
        <v>12</v>
      </c>
      <c r="L216" s="192">
        <v>12</v>
      </c>
      <c r="M216" s="192">
        <v>20</v>
      </c>
      <c r="N216" s="192"/>
      <c r="P216" s="216">
        <f>C216*F216+D216*E216</f>
        <v>0</v>
      </c>
    </row>
    <row r="217" spans="2:16" x14ac:dyDescent="0.2">
      <c r="B217" s="482"/>
      <c r="C217" s="216"/>
      <c r="D217" s="216"/>
      <c r="E217" s="579"/>
      <c r="F217" s="579"/>
      <c r="G217" s="582"/>
      <c r="H217" s="588"/>
      <c r="I217" s="588"/>
      <c r="J217" s="588" t="e">
        <f>Operations!#REF!</f>
        <v>#REF!</v>
      </c>
      <c r="K217" s="192">
        <v>12</v>
      </c>
      <c r="L217" s="192">
        <v>12</v>
      </c>
      <c r="M217" s="192">
        <v>40</v>
      </c>
      <c r="N217" s="192"/>
      <c r="P217" s="216">
        <f>C217*F217+D217*E217</f>
        <v>0</v>
      </c>
    </row>
    <row r="218" spans="2:16" x14ac:dyDescent="0.2">
      <c r="B218" s="482"/>
      <c r="C218" s="216"/>
      <c r="D218" s="216"/>
      <c r="E218" s="579"/>
      <c r="F218" s="579"/>
      <c r="G218" s="582"/>
      <c r="H218" s="588"/>
      <c r="I218" s="588"/>
      <c r="J218" s="588" t="e">
        <f>Operations!#REF!</f>
        <v>#REF!</v>
      </c>
      <c r="K218" s="192">
        <v>12</v>
      </c>
      <c r="L218" s="192">
        <v>12</v>
      </c>
      <c r="M218" s="192">
        <v>40</v>
      </c>
      <c r="N218" s="192"/>
      <c r="P218" s="216">
        <f>C218*F218+D218*E218</f>
        <v>0</v>
      </c>
    </row>
    <row r="219" spans="2:16" x14ac:dyDescent="0.2">
      <c r="B219" s="498"/>
      <c r="C219" s="216"/>
      <c r="D219" s="429"/>
      <c r="E219" s="579"/>
      <c r="F219" s="579"/>
      <c r="G219" s="582"/>
      <c r="H219" s="588"/>
      <c r="I219" s="588"/>
      <c r="J219" s="588" t="e">
        <f>Operations!#REF!</f>
        <v>#REF!</v>
      </c>
      <c r="K219" s="192">
        <v>12</v>
      </c>
      <c r="L219" s="192">
        <v>12</v>
      </c>
      <c r="M219" s="192">
        <v>40</v>
      </c>
      <c r="N219" s="192"/>
      <c r="P219" s="216">
        <f>C219*F219+D219*E219</f>
        <v>0</v>
      </c>
    </row>
    <row r="220" spans="2:16" x14ac:dyDescent="0.2">
      <c r="B220" s="426"/>
      <c r="C220" s="429"/>
      <c r="D220" s="429"/>
      <c r="E220" s="580"/>
      <c r="F220" s="580"/>
      <c r="G220" s="584"/>
      <c r="H220" s="584"/>
      <c r="I220" s="584"/>
      <c r="J220" s="584" t="e">
        <f>SUM(J216:J219)</f>
        <v>#REF!</v>
      </c>
      <c r="K220" s="192">
        <v>12</v>
      </c>
      <c r="L220" s="192">
        <v>12</v>
      </c>
      <c r="M220" s="192">
        <v>40</v>
      </c>
      <c r="N220" s="192"/>
      <c r="P220" s="429">
        <f>SUM(P216:P219)</f>
        <v>0</v>
      </c>
    </row>
    <row r="221" spans="2:16" x14ac:dyDescent="0.2">
      <c r="B221" s="424"/>
      <c r="G221" s="582"/>
      <c r="H221" s="589"/>
      <c r="I221" s="589"/>
      <c r="J221" s="589"/>
      <c r="K221" s="192"/>
      <c r="L221" s="192"/>
      <c r="M221" s="192"/>
      <c r="N221" s="192"/>
    </row>
    <row r="222" spans="2:16" x14ac:dyDescent="0.2">
      <c r="B222" s="424"/>
      <c r="C222" s="216"/>
      <c r="D222" s="216"/>
      <c r="E222" s="579"/>
      <c r="F222" s="579"/>
      <c r="G222" s="582"/>
      <c r="H222" s="588"/>
      <c r="I222" s="588"/>
      <c r="J222" s="588" t="e">
        <f>Operations!#REF!</f>
        <v>#REF!</v>
      </c>
      <c r="K222" s="192">
        <v>22</v>
      </c>
      <c r="L222" s="192">
        <v>12</v>
      </c>
      <c r="M222" s="192">
        <v>40</v>
      </c>
      <c r="N222" s="192"/>
      <c r="P222" s="216">
        <f>C222*F222+D222*E222</f>
        <v>0</v>
      </c>
    </row>
    <row r="223" spans="2:16" x14ac:dyDescent="0.2">
      <c r="B223" s="482"/>
      <c r="C223" s="216"/>
      <c r="D223" s="216"/>
      <c r="E223" s="579"/>
      <c r="F223" s="579"/>
      <c r="G223" s="582"/>
      <c r="H223" s="588"/>
      <c r="I223" s="588"/>
      <c r="J223" s="588" t="e">
        <f>Operations!#REF!</f>
        <v>#REF!</v>
      </c>
      <c r="K223" s="192">
        <v>22</v>
      </c>
      <c r="L223" s="192">
        <v>12</v>
      </c>
      <c r="M223" s="192">
        <v>40</v>
      </c>
      <c r="N223" s="192"/>
      <c r="P223" s="216">
        <f>C223*F223+D223*E223</f>
        <v>0</v>
      </c>
    </row>
    <row r="224" spans="2:16" x14ac:dyDescent="0.2">
      <c r="B224" s="482"/>
      <c r="C224" s="216"/>
      <c r="D224" s="216"/>
      <c r="E224" s="579"/>
      <c r="F224" s="579"/>
      <c r="G224" s="582"/>
      <c r="H224" s="588"/>
      <c r="I224" s="588"/>
      <c r="J224" s="588" t="e">
        <f>Operations!#REF!</f>
        <v>#REF!</v>
      </c>
      <c r="K224" s="192">
        <v>22</v>
      </c>
      <c r="L224" s="192">
        <v>12</v>
      </c>
      <c r="M224" s="192">
        <v>40</v>
      </c>
      <c r="N224" s="192"/>
      <c r="P224" s="216">
        <f>C224*F224+D224*E224</f>
        <v>0</v>
      </c>
    </row>
    <row r="225" spans="2:16" x14ac:dyDescent="0.2">
      <c r="B225" s="482"/>
      <c r="C225" s="216"/>
      <c r="D225" s="216"/>
      <c r="E225" s="579"/>
      <c r="F225" s="579"/>
      <c r="G225" s="582"/>
      <c r="H225" s="588"/>
      <c r="I225" s="588"/>
      <c r="J225" s="588" t="e">
        <f>Operations!#REF!</f>
        <v>#REF!</v>
      </c>
      <c r="K225" s="192">
        <v>22</v>
      </c>
      <c r="L225" s="192">
        <v>12</v>
      </c>
      <c r="M225" s="192">
        <v>40</v>
      </c>
      <c r="N225" s="192"/>
      <c r="P225" s="216">
        <f>C225*F225+D225*E225</f>
        <v>0</v>
      </c>
    </row>
    <row r="226" spans="2:16" x14ac:dyDescent="0.2">
      <c r="B226" s="426"/>
      <c r="C226" s="429"/>
      <c r="D226" s="429"/>
      <c r="E226" s="580"/>
      <c r="F226" s="580"/>
      <c r="G226" s="584"/>
      <c r="H226" s="584"/>
      <c r="I226" s="584"/>
      <c r="J226" s="584" t="e">
        <f>SUM(J222:J225)</f>
        <v>#REF!</v>
      </c>
      <c r="K226" s="192">
        <v>22</v>
      </c>
      <c r="L226" s="192">
        <v>12</v>
      </c>
      <c r="M226" s="192">
        <v>40</v>
      </c>
      <c r="N226" s="192"/>
      <c r="P226" s="429">
        <f>SUM(P222:P225)</f>
        <v>0</v>
      </c>
    </row>
    <row r="227" spans="2:16" x14ac:dyDescent="0.2">
      <c r="G227" s="582"/>
      <c r="H227" s="589"/>
      <c r="I227" s="589"/>
      <c r="J227" s="589"/>
      <c r="K227" s="192"/>
      <c r="L227" s="192"/>
      <c r="M227" s="192"/>
      <c r="N227" s="192"/>
    </row>
    <row r="228" spans="2:16" x14ac:dyDescent="0.2">
      <c r="B228" s="482"/>
      <c r="C228" s="216"/>
      <c r="D228" s="216"/>
      <c r="E228" s="579"/>
      <c r="F228" s="579"/>
      <c r="G228" s="582"/>
      <c r="H228" s="588"/>
      <c r="I228" s="588"/>
      <c r="J228" s="588" t="e">
        <f>Operations!#REF!</f>
        <v>#REF!</v>
      </c>
      <c r="K228" s="192">
        <v>44</v>
      </c>
      <c r="L228" s="192">
        <v>12</v>
      </c>
      <c r="M228" s="192">
        <v>40</v>
      </c>
      <c r="N228" s="192"/>
      <c r="P228" s="216">
        <f>C228*F228+D228*E228</f>
        <v>0</v>
      </c>
    </row>
    <row r="229" spans="2:16" x14ac:dyDescent="0.2">
      <c r="B229" s="482"/>
      <c r="C229" s="216"/>
      <c r="D229" s="216"/>
      <c r="E229" s="579"/>
      <c r="F229" s="579"/>
      <c r="G229" s="582"/>
      <c r="H229" s="588"/>
      <c r="I229" s="588"/>
      <c r="J229" s="588" t="e">
        <f>Operations!#REF!</f>
        <v>#REF!</v>
      </c>
      <c r="K229" s="192">
        <v>44</v>
      </c>
      <c r="L229" s="192">
        <v>12</v>
      </c>
      <c r="M229" s="192">
        <v>40</v>
      </c>
      <c r="N229" s="192"/>
      <c r="P229" s="216">
        <f>C229*F229+D229*E229</f>
        <v>0</v>
      </c>
    </row>
    <row r="230" spans="2:16" x14ac:dyDescent="0.2">
      <c r="B230" s="482"/>
      <c r="C230" s="216"/>
      <c r="D230" s="216"/>
      <c r="E230" s="579"/>
      <c r="F230" s="579"/>
      <c r="G230" s="582"/>
      <c r="H230" s="588"/>
      <c r="I230" s="588"/>
      <c r="J230" s="588" t="e">
        <f>Operations!#REF!</f>
        <v>#REF!</v>
      </c>
      <c r="K230" s="192">
        <v>44</v>
      </c>
      <c r="L230" s="192">
        <v>12</v>
      </c>
      <c r="M230" s="192">
        <v>40</v>
      </c>
      <c r="N230" s="192"/>
      <c r="P230" s="216">
        <f>C230*F230+D230*E230</f>
        <v>0</v>
      </c>
    </row>
    <row r="231" spans="2:16" x14ac:dyDescent="0.2">
      <c r="B231" s="482"/>
      <c r="C231" s="216"/>
      <c r="D231" s="216"/>
      <c r="E231" s="579"/>
      <c r="F231" s="579"/>
      <c r="G231" s="582"/>
      <c r="H231" s="588"/>
      <c r="I231" s="588"/>
      <c r="J231" s="588" t="e">
        <f>Operations!#REF!</f>
        <v>#REF!</v>
      </c>
      <c r="K231" s="192">
        <v>44</v>
      </c>
      <c r="L231" s="192">
        <v>12</v>
      </c>
      <c r="M231" s="192">
        <v>40</v>
      </c>
      <c r="N231" s="192"/>
      <c r="P231" s="216">
        <f>C231*F231+D231*E231</f>
        <v>0</v>
      </c>
    </row>
    <row r="232" spans="2:16" x14ac:dyDescent="0.2">
      <c r="B232" s="426"/>
      <c r="C232" s="429"/>
      <c r="D232" s="429"/>
      <c r="E232" s="580"/>
      <c r="F232" s="580"/>
      <c r="G232" s="584"/>
      <c r="H232" s="584"/>
      <c r="I232" s="584"/>
      <c r="J232" s="584" t="e">
        <f>SUM(J228:J231)</f>
        <v>#REF!</v>
      </c>
      <c r="K232" s="192">
        <v>44</v>
      </c>
      <c r="L232" s="192">
        <v>12</v>
      </c>
      <c r="M232" s="192">
        <v>40</v>
      </c>
      <c r="N232" s="192"/>
      <c r="P232" s="429">
        <f>SUM(P228:P231)</f>
        <v>0</v>
      </c>
    </row>
    <row r="233" spans="2:16" x14ac:dyDescent="0.2">
      <c r="H233" s="192"/>
      <c r="I233" s="192"/>
      <c r="J233" s="192"/>
      <c r="K233" s="192"/>
      <c r="L233" s="192"/>
      <c r="M233" s="192"/>
      <c r="N233" s="192"/>
    </row>
    <row r="234" spans="2:16" x14ac:dyDescent="0.2">
      <c r="H234" s="192"/>
      <c r="I234" s="192"/>
      <c r="J234" s="192"/>
      <c r="K234" s="192"/>
      <c r="L234" s="192"/>
      <c r="M234" s="192"/>
      <c r="N234" s="192"/>
    </row>
    <row r="235" spans="2:16" x14ac:dyDescent="0.2">
      <c r="H235" s="192"/>
      <c r="I235" s="192"/>
      <c r="J235" s="192"/>
      <c r="K235" s="192"/>
      <c r="L235" s="192"/>
      <c r="M235" s="192"/>
      <c r="N235" s="192"/>
    </row>
    <row r="236" spans="2:16" x14ac:dyDescent="0.2">
      <c r="H236" s="192"/>
      <c r="I236" s="192"/>
      <c r="J236" s="192"/>
      <c r="K236" s="192"/>
      <c r="L236" s="192"/>
      <c r="M236" s="192"/>
      <c r="N236" s="192"/>
    </row>
    <row r="237" spans="2:16" x14ac:dyDescent="0.2">
      <c r="H237" s="192"/>
      <c r="I237" s="192"/>
      <c r="J237" s="192"/>
      <c r="K237" s="192"/>
      <c r="L237" s="192"/>
      <c r="M237" s="192"/>
      <c r="N237" s="192"/>
    </row>
    <row r="238" spans="2:16" x14ac:dyDescent="0.2">
      <c r="H238" s="192"/>
      <c r="I238" s="192"/>
      <c r="J238" s="192"/>
      <c r="K238" s="192"/>
      <c r="L238" s="192"/>
      <c r="M238" s="192"/>
      <c r="N238" s="192"/>
    </row>
    <row r="239" spans="2:16" x14ac:dyDescent="0.2">
      <c r="H239" s="192"/>
      <c r="I239" s="192"/>
      <c r="J239" s="192"/>
      <c r="K239" s="192"/>
      <c r="L239" s="192"/>
      <c r="M239" s="192"/>
      <c r="N239" s="192"/>
    </row>
    <row r="240" spans="2:16" x14ac:dyDescent="0.2">
      <c r="H240" s="192"/>
      <c r="I240" s="192"/>
      <c r="J240" s="192"/>
      <c r="K240" s="192"/>
      <c r="L240" s="192"/>
      <c r="M240" s="192"/>
      <c r="N240" s="192"/>
    </row>
    <row r="241" spans="8:14" x14ac:dyDescent="0.2">
      <c r="H241" s="192"/>
      <c r="I241" s="192"/>
      <c r="J241" s="192"/>
      <c r="K241" s="192"/>
      <c r="L241" s="192"/>
      <c r="M241" s="192"/>
      <c r="N241" s="192"/>
    </row>
    <row r="242" spans="8:14" x14ac:dyDescent="0.2">
      <c r="H242" s="192"/>
      <c r="I242" s="192"/>
      <c r="J242" s="192"/>
      <c r="K242" s="192"/>
      <c r="L242" s="192"/>
      <c r="M242" s="192"/>
      <c r="N242" s="192"/>
    </row>
    <row r="243" spans="8:14" x14ac:dyDescent="0.2">
      <c r="H243" s="192"/>
      <c r="I243" s="192"/>
      <c r="J243" s="192"/>
      <c r="K243" s="192"/>
      <c r="L243" s="192"/>
      <c r="M243" s="192"/>
      <c r="N243" s="192"/>
    </row>
    <row r="244" spans="8:14" x14ac:dyDescent="0.2">
      <c r="H244" s="192"/>
      <c r="I244" s="192"/>
      <c r="J244" s="192"/>
      <c r="K244" s="192"/>
      <c r="L244" s="192"/>
      <c r="M244" s="192"/>
      <c r="N244" s="192"/>
    </row>
    <row r="245" spans="8:14" x14ac:dyDescent="0.2">
      <c r="H245" s="192"/>
      <c r="I245" s="192"/>
      <c r="J245" s="192"/>
      <c r="K245" s="192"/>
      <c r="L245" s="192"/>
      <c r="M245" s="192"/>
      <c r="N245" s="192"/>
    </row>
    <row r="246" spans="8:14" x14ac:dyDescent="0.2">
      <c r="H246" s="192"/>
      <c r="I246" s="192"/>
      <c r="J246" s="192"/>
      <c r="K246" s="192"/>
      <c r="L246" s="192"/>
      <c r="M246" s="192"/>
      <c r="N246" s="192"/>
    </row>
    <row r="247" spans="8:14" x14ac:dyDescent="0.2">
      <c r="H247" s="192"/>
      <c r="I247" s="192"/>
      <c r="J247" s="192"/>
      <c r="K247" s="192"/>
      <c r="L247" s="192"/>
      <c r="M247" s="192"/>
      <c r="N247" s="192"/>
    </row>
    <row r="248" spans="8:14" x14ac:dyDescent="0.2">
      <c r="H248" s="192"/>
      <c r="I248" s="192"/>
      <c r="J248" s="192"/>
      <c r="K248" s="192"/>
      <c r="L248" s="192"/>
      <c r="M248" s="192"/>
      <c r="N248" s="192"/>
    </row>
    <row r="249" spans="8:14" x14ac:dyDescent="0.2">
      <c r="H249" s="192"/>
      <c r="I249" s="192"/>
      <c r="J249" s="192"/>
      <c r="K249" s="192"/>
      <c r="L249" s="192"/>
      <c r="M249" s="192"/>
      <c r="N249" s="192"/>
    </row>
  </sheetData>
  <mergeCells count="3">
    <mergeCell ref="B3:G3"/>
    <mergeCell ref="B4:G4"/>
    <mergeCell ref="B5:G5"/>
  </mergeCells>
  <phoneticPr fontId="0" type="noConversion"/>
  <printOptions horizontalCentered="1" verticalCentered="1" gridLines="1"/>
  <pageMargins left="0.75" right="0.25" top="1" bottom="1" header="1" footer="0.5"/>
  <pageSetup orientation="portrait" horizontalDpi="4294967292" verticalDpi="300" r:id="rId1"/>
  <headerFooter alignWithMargins="0">
    <oddHeader>&amp;C&amp;"Times New Roman,Bold"&amp;11IsadraInternational, Ltd
Forecast of Units Sold and Revenues</oddHeader>
    <oddFooter>&amp;L&amp;9Prepared by The Executive Team, Isadra International, Ltd.
&amp;D</oddFooter>
  </headerFooter>
  <rowBreaks count="5" manualBreakCount="5">
    <brk id="25" max="65535" man="1"/>
    <brk id="102" max="65535" man="1"/>
    <brk id="138" max="65535" man="1"/>
    <brk id="173" max="65535" man="1"/>
    <brk id="209" max="65535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CH38"/>
  <sheetViews>
    <sheetView zoomScaleNormal="100" workbookViewId="0">
      <selection activeCell="A17" sqref="A17"/>
    </sheetView>
  </sheetViews>
  <sheetFormatPr defaultColWidth="9.140625" defaultRowHeight="12.75" x14ac:dyDescent="0.2"/>
  <cols>
    <col min="1" max="1" width="2.140625" style="23" customWidth="1"/>
    <col min="2" max="2" width="37.140625" style="23" customWidth="1"/>
    <col min="3" max="3" width="12.5703125" style="23" bestFit="1" customWidth="1"/>
    <col min="4" max="4" width="8.140625" style="23" customWidth="1"/>
    <col min="5" max="5" width="12.140625" style="23" customWidth="1"/>
    <col min="6" max="6" width="12.5703125" style="23" bestFit="1" customWidth="1"/>
    <col min="7" max="8" width="12.140625" style="23" customWidth="1"/>
    <col min="9" max="10" width="12" style="23" customWidth="1"/>
    <col min="11" max="11" width="12.140625" style="23" customWidth="1"/>
    <col min="12" max="12" width="11.85546875" style="23" customWidth="1"/>
    <col min="13" max="13" width="11.42578125" style="23" customWidth="1"/>
    <col min="14" max="14" width="12.140625" style="23" customWidth="1"/>
    <col min="15" max="15" width="13.140625" style="23" customWidth="1"/>
    <col min="16" max="64" width="11.85546875" style="23" customWidth="1"/>
    <col min="65" max="16384" width="9.140625" style="23"/>
  </cols>
  <sheetData>
    <row r="2" spans="2:86" x14ac:dyDescent="0.2">
      <c r="B2" s="25" t="s">
        <v>115</v>
      </c>
    </row>
    <row r="3" spans="2:86" s="85" customFormat="1" x14ac:dyDescent="0.2">
      <c r="B3" s="88"/>
      <c r="C3" s="86" t="s">
        <v>183</v>
      </c>
      <c r="D3" s="86"/>
      <c r="E3" s="87" t="str">
        <f>'[2]balance-sht'!D1</f>
        <v>Month 1</v>
      </c>
      <c r="F3" s="87" t="str">
        <f>'[2]balance-sht'!E1</f>
        <v>Month 2</v>
      </c>
      <c r="G3" s="87" t="str">
        <f>'[2]balance-sht'!F1</f>
        <v>Month 3</v>
      </c>
      <c r="H3" s="87" t="str">
        <f>'[2]balance-sht'!G1</f>
        <v>Month 4</v>
      </c>
      <c r="I3" s="87" t="str">
        <f>'[2]balance-sht'!H1</f>
        <v>Month 5</v>
      </c>
      <c r="J3" s="87" t="str">
        <f>'[2]balance-sht'!I1</f>
        <v>Month 6</v>
      </c>
      <c r="K3" s="87" t="str">
        <f>'[2]balance-sht'!J1</f>
        <v>Month 7</v>
      </c>
      <c r="L3" s="87" t="str">
        <f>'[2]balance-sht'!K1</f>
        <v>Month 8</v>
      </c>
      <c r="M3" s="87" t="str">
        <f>'[2]balance-sht'!L1</f>
        <v>Month 9</v>
      </c>
      <c r="N3" s="87" t="str">
        <f>'[2]balance-sht'!M1</f>
        <v>Month 10</v>
      </c>
      <c r="O3" s="87" t="str">
        <f>'[2]balance-sht'!N1</f>
        <v>Month 11</v>
      </c>
      <c r="P3" s="87" t="str">
        <f>'[2]balance-sht'!O1</f>
        <v>Month 12</v>
      </c>
      <c r="Q3" s="87" t="str">
        <f>[2]Operations!P31</f>
        <v>Month 1</v>
      </c>
      <c r="R3" s="87" t="str">
        <f>[2]Operations!Q31</f>
        <v>Month 2</v>
      </c>
      <c r="S3" s="87" t="str">
        <f>[2]Operations!R31</f>
        <v>Month 3</v>
      </c>
      <c r="T3" s="87" t="str">
        <f>[2]Operations!S31</f>
        <v>Month 4</v>
      </c>
      <c r="U3" s="87" t="str">
        <f>[2]Operations!T31</f>
        <v>Month 5</v>
      </c>
      <c r="V3" s="87" t="str">
        <f>[2]Operations!U31</f>
        <v>Month 6</v>
      </c>
      <c r="W3" s="87" t="str">
        <f>[2]Operations!V31</f>
        <v>Month 7</v>
      </c>
      <c r="X3" s="87" t="str">
        <f>[2]Operations!W31</f>
        <v>Month 8</v>
      </c>
      <c r="Y3" s="87" t="str">
        <f>[2]Operations!X31</f>
        <v>Month 9</v>
      </c>
      <c r="Z3" s="87" t="str">
        <f>[2]Operations!Y31</f>
        <v>Month 10</v>
      </c>
      <c r="AA3" s="87" t="str">
        <f>[2]Operations!Z31</f>
        <v>Month 11</v>
      </c>
      <c r="AB3" s="87" t="str">
        <f>[2]Operations!AA31</f>
        <v>Month 12</v>
      </c>
      <c r="AC3" s="87" t="str">
        <f>[2]Operations!AC31</f>
        <v>Month 1</v>
      </c>
      <c r="AD3" s="87" t="str">
        <f>[2]Operations!AD31</f>
        <v>Month 2</v>
      </c>
      <c r="AE3" s="87" t="str">
        <f>[2]Operations!AE31</f>
        <v>Month 3</v>
      </c>
      <c r="AF3" s="87" t="str">
        <f>[2]Operations!AF31</f>
        <v>Month 4</v>
      </c>
      <c r="AG3" s="87" t="str">
        <f>[2]Operations!AG31</f>
        <v>Month 5</v>
      </c>
      <c r="AH3" s="87" t="str">
        <f>[2]Operations!AH31</f>
        <v>Month 6</v>
      </c>
      <c r="AI3" s="87" t="str">
        <f>[2]Operations!AI31</f>
        <v>Month 7</v>
      </c>
      <c r="AJ3" s="87" t="str">
        <f>[2]Operations!AJ31</f>
        <v>Month 8</v>
      </c>
      <c r="AK3" s="87" t="str">
        <f>[2]Operations!AK31</f>
        <v>Month 9</v>
      </c>
      <c r="AL3" s="87" t="str">
        <f>[2]Operations!AL31</f>
        <v>Month 10</v>
      </c>
      <c r="AM3" s="87" t="str">
        <f>[2]Operations!AM31</f>
        <v>Month 11</v>
      </c>
      <c r="AN3" s="87" t="str">
        <f>[2]Operations!AN31</f>
        <v>Month 12</v>
      </c>
      <c r="AO3" s="87" t="str">
        <f>[2]Operations!AP31</f>
        <v>Month 1</v>
      </c>
      <c r="AP3" s="87" t="str">
        <f>[2]Operations!AQ31</f>
        <v>Month 2</v>
      </c>
      <c r="AQ3" s="87" t="str">
        <f>[2]Operations!AR31</f>
        <v>Month 3</v>
      </c>
      <c r="AR3" s="87" t="str">
        <f>[2]Operations!AS31</f>
        <v>Month 4</v>
      </c>
      <c r="AS3" s="87" t="str">
        <f>[2]Operations!AT31</f>
        <v>Month 5</v>
      </c>
      <c r="AT3" s="87" t="str">
        <f>[2]Operations!AU31</f>
        <v>Month 6</v>
      </c>
      <c r="AU3" s="87" t="str">
        <f>[2]Operations!AV31</f>
        <v>Month 7</v>
      </c>
      <c r="AV3" s="87" t="str">
        <f>[2]Operations!AW31</f>
        <v>Month 8</v>
      </c>
      <c r="AW3" s="87" t="str">
        <f>[2]Operations!AX31</f>
        <v>Month 9</v>
      </c>
      <c r="AX3" s="87" t="str">
        <f>[2]Operations!AY31</f>
        <v>Month 10</v>
      </c>
      <c r="AY3" s="87" t="str">
        <f>[2]Operations!AZ31</f>
        <v>Month 11</v>
      </c>
      <c r="AZ3" s="87" t="str">
        <f>[2]Operations!BA31</f>
        <v>Month 12</v>
      </c>
      <c r="BA3" s="87" t="str">
        <f>[2]Operations!BC31</f>
        <v>Month 1</v>
      </c>
      <c r="BB3" s="87" t="str">
        <f>[2]Operations!BD31</f>
        <v>Month 2</v>
      </c>
      <c r="BC3" s="87" t="str">
        <f>[2]Operations!BE31</f>
        <v>Month 3</v>
      </c>
      <c r="BD3" s="87" t="str">
        <f>[2]Operations!BF31</f>
        <v>Month 4</v>
      </c>
      <c r="BE3" s="87" t="str">
        <f>[2]Operations!BG31</f>
        <v>Month 5</v>
      </c>
      <c r="BF3" s="87" t="str">
        <f>[2]Operations!BH31</f>
        <v>Month 6</v>
      </c>
      <c r="BG3" s="87" t="str">
        <f>[2]Operations!BI31</f>
        <v>Month 7</v>
      </c>
      <c r="BH3" s="87" t="str">
        <f>[2]Operations!BJ31</f>
        <v>Month 8</v>
      </c>
      <c r="BI3" s="87" t="str">
        <f>[2]Operations!BK31</f>
        <v>Month 9</v>
      </c>
      <c r="BJ3" s="87" t="str">
        <f>[2]Operations!BL31</f>
        <v>Month 10</v>
      </c>
      <c r="BK3" s="87" t="str">
        <f>[2]Operations!BM31</f>
        <v>Month 11</v>
      </c>
      <c r="BL3" s="87" t="str">
        <f>[2]Operations!BN31</f>
        <v>Month 12</v>
      </c>
    </row>
    <row r="4" spans="2:86" s="85" customFormat="1" x14ac:dyDescent="0.2">
      <c r="B4" s="89" t="s">
        <v>41</v>
      </c>
      <c r="C4" s="86" t="s">
        <v>105</v>
      </c>
      <c r="D4" s="86"/>
      <c r="E4" s="87" t="str">
        <f>'[2]balance-sht'!D2</f>
        <v>Year 1</v>
      </c>
      <c r="F4" s="87" t="str">
        <f>'[2]balance-sht'!E2</f>
        <v>Year 1</v>
      </c>
      <c r="G4" s="87" t="str">
        <f>'[2]balance-sht'!F2</f>
        <v>Year 1</v>
      </c>
      <c r="H4" s="87" t="str">
        <f>'[2]balance-sht'!G2</f>
        <v>Year 1</v>
      </c>
      <c r="I4" s="87" t="str">
        <f>'[2]balance-sht'!H2</f>
        <v>Year 1</v>
      </c>
      <c r="J4" s="87" t="str">
        <f>'[2]balance-sht'!I2</f>
        <v>Year 1</v>
      </c>
      <c r="K4" s="87" t="str">
        <f>'[2]balance-sht'!J2</f>
        <v>Year 1</v>
      </c>
      <c r="L4" s="87" t="str">
        <f>'[2]balance-sht'!K2</f>
        <v>Year 1</v>
      </c>
      <c r="M4" s="87" t="str">
        <f>'[2]balance-sht'!L2</f>
        <v>Year 1</v>
      </c>
      <c r="N4" s="87" t="str">
        <f>'[2]balance-sht'!M2</f>
        <v>Year 1</v>
      </c>
      <c r="O4" s="87" t="str">
        <f>'[2]balance-sht'!N2</f>
        <v>Year 1</v>
      </c>
      <c r="P4" s="87" t="str">
        <f>'[2]balance-sht'!O2</f>
        <v>Year 1</v>
      </c>
      <c r="Q4" s="87" t="str">
        <f>[2]Operations!P32</f>
        <v>Year 2</v>
      </c>
      <c r="R4" s="87" t="str">
        <f>[2]Operations!Q32</f>
        <v>Year 2</v>
      </c>
      <c r="S4" s="87" t="str">
        <f>[2]Operations!R32</f>
        <v>Year 2</v>
      </c>
      <c r="T4" s="87" t="str">
        <f>[2]Operations!S32</f>
        <v>Year 2</v>
      </c>
      <c r="U4" s="87" t="str">
        <f>[2]Operations!T32</f>
        <v>Year 2</v>
      </c>
      <c r="V4" s="87" t="str">
        <f>[2]Operations!U32</f>
        <v>Year 2</v>
      </c>
      <c r="W4" s="87" t="str">
        <f>[2]Operations!V32</f>
        <v>Year 2</v>
      </c>
      <c r="X4" s="87" t="str">
        <f>[2]Operations!W32</f>
        <v>Year 2</v>
      </c>
      <c r="Y4" s="87" t="str">
        <f>[2]Operations!X32</f>
        <v>Year 2</v>
      </c>
      <c r="Z4" s="87" t="str">
        <f>[2]Operations!Y32</f>
        <v>Year 2</v>
      </c>
      <c r="AA4" s="87" t="str">
        <f>[2]Operations!Z32</f>
        <v>Year 2</v>
      </c>
      <c r="AB4" s="87" t="str">
        <f>[2]Operations!AA32</f>
        <v>Year 2</v>
      </c>
      <c r="AC4" s="87" t="str">
        <f>[2]Operations!AC32</f>
        <v>Year 3</v>
      </c>
      <c r="AD4" s="87" t="str">
        <f>[2]Operations!AD32</f>
        <v>Year 3</v>
      </c>
      <c r="AE4" s="87" t="str">
        <f>[2]Operations!AE32</f>
        <v>Year 3</v>
      </c>
      <c r="AF4" s="87" t="str">
        <f>[2]Operations!AF32</f>
        <v>Year 3</v>
      </c>
      <c r="AG4" s="87" t="str">
        <f>[2]Operations!AG32</f>
        <v>Year 3</v>
      </c>
      <c r="AH4" s="87" t="str">
        <f>[2]Operations!AH32</f>
        <v>Year 3</v>
      </c>
      <c r="AI4" s="87" t="str">
        <f>[2]Operations!AI32</f>
        <v>Year 3</v>
      </c>
      <c r="AJ4" s="87" t="str">
        <f>[2]Operations!AJ32</f>
        <v>Year 3</v>
      </c>
      <c r="AK4" s="87" t="str">
        <f>[2]Operations!AK32</f>
        <v>Year 3</v>
      </c>
      <c r="AL4" s="87" t="str">
        <f>[2]Operations!AL32</f>
        <v>Year 3</v>
      </c>
      <c r="AM4" s="87" t="str">
        <f>[2]Operations!AM32</f>
        <v>Year 3</v>
      </c>
      <c r="AN4" s="87" t="str">
        <f>[2]Operations!AN32</f>
        <v>Year 3</v>
      </c>
      <c r="AO4" s="87" t="str">
        <f>[2]Operations!AP32</f>
        <v>Year 4</v>
      </c>
      <c r="AP4" s="87" t="str">
        <f>[2]Operations!AQ32</f>
        <v>Year 4</v>
      </c>
      <c r="AQ4" s="87" t="str">
        <f>[2]Operations!AR32</f>
        <v>Year 4</v>
      </c>
      <c r="AR4" s="87" t="str">
        <f>[2]Operations!AS32</f>
        <v>Year 4</v>
      </c>
      <c r="AS4" s="87" t="str">
        <f>[2]Operations!AT32</f>
        <v>Year 4</v>
      </c>
      <c r="AT4" s="87" t="str">
        <f>[2]Operations!AU32</f>
        <v>Year 4</v>
      </c>
      <c r="AU4" s="87" t="str">
        <f>[2]Operations!AV32</f>
        <v>Year 4</v>
      </c>
      <c r="AV4" s="87" t="str">
        <f>[2]Operations!AW32</f>
        <v>Year 4</v>
      </c>
      <c r="AW4" s="87" t="str">
        <f>[2]Operations!AX32</f>
        <v>Year 4</v>
      </c>
      <c r="AX4" s="87" t="str">
        <f>[2]Operations!AY32</f>
        <v>Year 4</v>
      </c>
      <c r="AY4" s="87" t="str">
        <f>[2]Operations!AZ32</f>
        <v>Year 4</v>
      </c>
      <c r="AZ4" s="87" t="str">
        <f>[2]Operations!BA32</f>
        <v>Year 4</v>
      </c>
      <c r="BA4" s="87" t="str">
        <f>[2]Operations!BC32</f>
        <v>Year 5</v>
      </c>
      <c r="BB4" s="87" t="str">
        <f>[2]Operations!BD32</f>
        <v>Year 5</v>
      </c>
      <c r="BC4" s="87" t="str">
        <f>[2]Operations!BE32</f>
        <v>Year 5</v>
      </c>
      <c r="BD4" s="87" t="str">
        <f>[2]Operations!BF32</f>
        <v>Year 5</v>
      </c>
      <c r="BE4" s="87" t="str">
        <f>[2]Operations!BG32</f>
        <v>Year 5</v>
      </c>
      <c r="BF4" s="87" t="str">
        <f>[2]Operations!BH32</f>
        <v>Year 5</v>
      </c>
      <c r="BG4" s="87" t="str">
        <f>[2]Operations!BI32</f>
        <v>Year 5</v>
      </c>
      <c r="BH4" s="87" t="str">
        <f>[2]Operations!BJ32</f>
        <v>Year 5</v>
      </c>
      <c r="BI4" s="87" t="str">
        <f>[2]Operations!BK32</f>
        <v>Year 5</v>
      </c>
      <c r="BJ4" s="87" t="str">
        <f>[2]Operations!BL32</f>
        <v>Year 5</v>
      </c>
      <c r="BK4" s="87" t="str">
        <f>[2]Operations!BM32</f>
        <v>Year 5</v>
      </c>
      <c r="BL4" s="87" t="str">
        <f>[2]Operations!BN32</f>
        <v>Year 5</v>
      </c>
    </row>
    <row r="5" spans="2:86" ht="14.25" customHeight="1" x14ac:dyDescent="0.2">
      <c r="B5" s="29"/>
      <c r="C5" s="42"/>
      <c r="D5" s="30"/>
      <c r="E5" s="41"/>
      <c r="F5" s="41"/>
      <c r="G5" s="41"/>
      <c r="H5" s="41"/>
      <c r="I5" s="41"/>
      <c r="J5" s="30"/>
      <c r="K5" s="30"/>
      <c r="L5" s="30"/>
      <c r="M5" s="30"/>
      <c r="N5" s="30"/>
      <c r="O5" s="30"/>
      <c r="P5" s="30"/>
      <c r="Q5" s="38"/>
      <c r="R5" s="39"/>
      <c r="S5" s="39"/>
      <c r="T5" s="39"/>
      <c r="U5" s="39"/>
      <c r="V5" s="24"/>
      <c r="W5" s="39"/>
      <c r="X5" s="39"/>
      <c r="Y5" s="39"/>
      <c r="Z5" s="30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</row>
    <row r="6" spans="2:86" ht="14.25" customHeight="1" x14ac:dyDescent="0.2">
      <c r="B6" s="29" t="s">
        <v>319</v>
      </c>
      <c r="C6" s="42"/>
      <c r="D6" s="30"/>
      <c r="E6" s="42">
        <v>0</v>
      </c>
      <c r="F6" s="41"/>
      <c r="G6" s="41"/>
      <c r="H6" s="41"/>
      <c r="I6" s="41"/>
      <c r="J6" s="30"/>
      <c r="K6" s="30"/>
      <c r="L6" s="30"/>
      <c r="M6" s="30"/>
      <c r="N6" s="30"/>
      <c r="O6" s="30"/>
      <c r="P6" s="30"/>
      <c r="Q6" s="38"/>
      <c r="R6" s="39"/>
      <c r="S6" s="39"/>
      <c r="T6" s="39"/>
      <c r="U6" s="39"/>
      <c r="V6" s="24"/>
      <c r="W6" s="42">
        <v>70000</v>
      </c>
      <c r="Y6" s="39"/>
      <c r="Z6" s="30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</row>
    <row r="7" spans="2:86" s="30" customFormat="1" x14ac:dyDescent="0.2">
      <c r="B7" s="29" t="s">
        <v>325</v>
      </c>
      <c r="E7" s="42">
        <v>0</v>
      </c>
      <c r="F7" s="42"/>
      <c r="G7" s="42"/>
      <c r="H7" s="42"/>
      <c r="I7" s="42"/>
      <c r="J7" s="42"/>
      <c r="K7" s="42"/>
      <c r="L7" s="42"/>
      <c r="M7" s="42"/>
      <c r="N7" s="42"/>
      <c r="Q7" s="42"/>
      <c r="R7" s="42"/>
      <c r="S7" s="42"/>
      <c r="T7" s="42"/>
      <c r="U7" s="42"/>
      <c r="V7" s="42"/>
      <c r="W7" s="42">
        <v>17500</v>
      </c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>
        <v>0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27"/>
      <c r="BO7" s="27"/>
      <c r="BQ7" s="27"/>
      <c r="BS7" s="27"/>
      <c r="BU7" s="27"/>
      <c r="BW7" s="27"/>
      <c r="BY7" s="27"/>
    </row>
    <row r="8" spans="2:86" s="30" customFormat="1" x14ac:dyDescent="0.2">
      <c r="B8" s="67" t="s">
        <v>245</v>
      </c>
      <c r="E8" s="42">
        <v>5000</v>
      </c>
      <c r="F8" s="42"/>
      <c r="G8" s="42"/>
      <c r="H8" s="42"/>
      <c r="I8" s="42"/>
      <c r="J8" s="42"/>
      <c r="K8" s="42"/>
      <c r="L8" s="42"/>
      <c r="M8" s="42"/>
      <c r="N8" s="42"/>
      <c r="Q8" s="42"/>
      <c r="R8" s="42"/>
      <c r="S8" s="42"/>
      <c r="T8" s="42"/>
      <c r="U8" s="42"/>
      <c r="V8" s="42"/>
      <c r="W8" s="42">
        <v>10000</v>
      </c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>
        <v>10000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27"/>
      <c r="BO8" s="27"/>
      <c r="BQ8" s="27"/>
      <c r="BS8" s="27"/>
      <c r="BU8" s="27"/>
      <c r="BW8" s="27"/>
      <c r="BY8" s="27"/>
    </row>
    <row r="9" spans="2:86" ht="15" customHeight="1" x14ac:dyDescent="0.2">
      <c r="B9" s="29" t="s">
        <v>216</v>
      </c>
      <c r="C9" s="43">
        <f>SUM(C7:C8)</f>
        <v>0</v>
      </c>
      <c r="D9" s="43"/>
      <c r="E9" s="43">
        <f t="shared" ref="E9:AJ9" si="0">SUM(E6:E8)</f>
        <v>5000</v>
      </c>
      <c r="F9" s="43">
        <f t="shared" si="0"/>
        <v>0</v>
      </c>
      <c r="G9" s="43">
        <f t="shared" si="0"/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 t="shared" si="0"/>
        <v>0</v>
      </c>
      <c r="U9" s="43">
        <f t="shared" si="0"/>
        <v>0</v>
      </c>
      <c r="V9" s="43">
        <f t="shared" si="0"/>
        <v>0</v>
      </c>
      <c r="W9" s="43">
        <f t="shared" si="0"/>
        <v>97500</v>
      </c>
      <c r="X9" s="43">
        <f t="shared" si="0"/>
        <v>0</v>
      </c>
      <c r="Y9" s="43">
        <f t="shared" si="0"/>
        <v>0</v>
      </c>
      <c r="Z9" s="43">
        <f t="shared" si="0"/>
        <v>0</v>
      </c>
      <c r="AA9" s="43">
        <f t="shared" si="0"/>
        <v>0</v>
      </c>
      <c r="AB9" s="43">
        <f t="shared" si="0"/>
        <v>0</v>
      </c>
      <c r="AC9" s="43">
        <f t="shared" si="0"/>
        <v>0</v>
      </c>
      <c r="AD9" s="43">
        <f t="shared" si="0"/>
        <v>0</v>
      </c>
      <c r="AE9" s="43">
        <f t="shared" si="0"/>
        <v>0</v>
      </c>
      <c r="AF9" s="43">
        <f t="shared" si="0"/>
        <v>0</v>
      </c>
      <c r="AG9" s="43">
        <f t="shared" si="0"/>
        <v>0</v>
      </c>
      <c r="AH9" s="43">
        <f t="shared" si="0"/>
        <v>0</v>
      </c>
      <c r="AI9" s="43">
        <f t="shared" si="0"/>
        <v>0</v>
      </c>
      <c r="AJ9" s="43">
        <f t="shared" si="0"/>
        <v>0</v>
      </c>
      <c r="AK9" s="43">
        <f t="shared" ref="AK9:BA9" si="1">SUM(AK6:AK8)</f>
        <v>0</v>
      </c>
      <c r="AL9" s="43">
        <f t="shared" si="1"/>
        <v>0</v>
      </c>
      <c r="AM9" s="43">
        <f t="shared" si="1"/>
        <v>0</v>
      </c>
      <c r="AN9" s="43">
        <f t="shared" si="1"/>
        <v>0</v>
      </c>
      <c r="AO9" s="43">
        <f t="shared" si="1"/>
        <v>10000</v>
      </c>
      <c r="AP9" s="43">
        <f t="shared" si="1"/>
        <v>0</v>
      </c>
      <c r="AQ9" s="43">
        <f t="shared" si="1"/>
        <v>0</v>
      </c>
      <c r="AR9" s="43">
        <f t="shared" si="1"/>
        <v>0</v>
      </c>
      <c r="AS9" s="43">
        <f t="shared" si="1"/>
        <v>0</v>
      </c>
      <c r="AT9" s="43">
        <f t="shared" si="1"/>
        <v>0</v>
      </c>
      <c r="AU9" s="43">
        <f t="shared" si="1"/>
        <v>0</v>
      </c>
      <c r="AV9" s="43">
        <f t="shared" si="1"/>
        <v>0</v>
      </c>
      <c r="AW9" s="43">
        <f t="shared" si="1"/>
        <v>0</v>
      </c>
      <c r="AX9" s="43">
        <f t="shared" si="1"/>
        <v>0</v>
      </c>
      <c r="AY9" s="43">
        <f t="shared" si="1"/>
        <v>0</v>
      </c>
      <c r="AZ9" s="43">
        <f t="shared" si="1"/>
        <v>0</v>
      </c>
      <c r="BA9" s="43">
        <f t="shared" si="1"/>
        <v>0</v>
      </c>
      <c r="BB9" s="43">
        <v>10000</v>
      </c>
      <c r="BC9" s="43">
        <f t="shared" ref="BC9:BL9" si="2">SUM(BC6:BC8)</f>
        <v>0</v>
      </c>
      <c r="BD9" s="43">
        <f t="shared" si="2"/>
        <v>0</v>
      </c>
      <c r="BE9" s="43">
        <f t="shared" si="2"/>
        <v>0</v>
      </c>
      <c r="BF9" s="43">
        <f t="shared" si="2"/>
        <v>0</v>
      </c>
      <c r="BG9" s="43">
        <f t="shared" si="2"/>
        <v>0</v>
      </c>
      <c r="BH9" s="43">
        <f t="shared" si="2"/>
        <v>0</v>
      </c>
      <c r="BI9" s="43">
        <f t="shared" si="2"/>
        <v>0</v>
      </c>
      <c r="BJ9" s="43">
        <f t="shared" si="2"/>
        <v>0</v>
      </c>
      <c r="BK9" s="43">
        <f t="shared" si="2"/>
        <v>0</v>
      </c>
      <c r="BL9" s="43">
        <f t="shared" si="2"/>
        <v>0</v>
      </c>
      <c r="BM9" s="34"/>
      <c r="BO9" s="34"/>
      <c r="BQ9" s="34"/>
      <c r="BS9" s="34"/>
      <c r="BU9" s="34"/>
      <c r="BW9" s="34"/>
      <c r="BY9" s="34"/>
    </row>
    <row r="10" spans="2:86" x14ac:dyDescent="0.2">
      <c r="B10" s="3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3"/>
      <c r="AD10" s="26"/>
      <c r="AE10" s="26"/>
      <c r="AF10" s="26"/>
      <c r="AG10" s="26"/>
      <c r="AH10" s="28"/>
      <c r="AQ10" s="34"/>
      <c r="AS10" s="34"/>
      <c r="AU10" s="34"/>
      <c r="AW10" s="34"/>
      <c r="AY10" s="34"/>
      <c r="BA10" s="34"/>
      <c r="BC10" s="34"/>
      <c r="BE10" s="34"/>
      <c r="BG10" s="34"/>
      <c r="BI10" s="34"/>
      <c r="BK10" s="34"/>
      <c r="BM10" s="34"/>
      <c r="BO10" s="34"/>
      <c r="BQ10" s="34"/>
      <c r="BS10" s="34"/>
      <c r="BU10" s="34"/>
      <c r="BW10" s="34"/>
      <c r="BY10" s="34"/>
    </row>
    <row r="11" spans="2:86" x14ac:dyDescent="0.2">
      <c r="B11" s="25" t="s">
        <v>107</v>
      </c>
      <c r="C11" s="28">
        <f>C9</f>
        <v>0</v>
      </c>
      <c r="D11" s="34"/>
      <c r="E11" s="28">
        <f>E9</f>
        <v>5000</v>
      </c>
      <c r="F11" s="28">
        <f>F9+E11</f>
        <v>5000</v>
      </c>
      <c r="G11" s="28">
        <f t="shared" ref="G11:BL11" si="3">G9+F11</f>
        <v>5000</v>
      </c>
      <c r="H11" s="28">
        <f t="shared" si="3"/>
        <v>5000</v>
      </c>
      <c r="I11" s="28">
        <f t="shared" si="3"/>
        <v>5000</v>
      </c>
      <c r="J11" s="28">
        <f t="shared" si="3"/>
        <v>5000</v>
      </c>
      <c r="K11" s="28">
        <f t="shared" si="3"/>
        <v>5000</v>
      </c>
      <c r="L11" s="28">
        <f t="shared" si="3"/>
        <v>5000</v>
      </c>
      <c r="M11" s="28">
        <f t="shared" si="3"/>
        <v>5000</v>
      </c>
      <c r="N11" s="28">
        <f t="shared" si="3"/>
        <v>5000</v>
      </c>
      <c r="O11" s="28">
        <f t="shared" si="3"/>
        <v>5000</v>
      </c>
      <c r="P11" s="28">
        <f t="shared" si="3"/>
        <v>5000</v>
      </c>
      <c r="Q11" s="28">
        <f t="shared" si="3"/>
        <v>5000</v>
      </c>
      <c r="R11" s="28">
        <f t="shared" si="3"/>
        <v>5000</v>
      </c>
      <c r="S11" s="28">
        <f t="shared" si="3"/>
        <v>5000</v>
      </c>
      <c r="T11" s="28">
        <f t="shared" si="3"/>
        <v>5000</v>
      </c>
      <c r="U11" s="28">
        <f t="shared" si="3"/>
        <v>5000</v>
      </c>
      <c r="V11" s="28">
        <f t="shared" si="3"/>
        <v>5000</v>
      </c>
      <c r="W11" s="28">
        <f t="shared" si="3"/>
        <v>102500</v>
      </c>
      <c r="X11" s="28">
        <f t="shared" si="3"/>
        <v>102500</v>
      </c>
      <c r="Y11" s="28">
        <f t="shared" si="3"/>
        <v>102500</v>
      </c>
      <c r="Z11" s="28">
        <f t="shared" si="3"/>
        <v>102500</v>
      </c>
      <c r="AA11" s="28">
        <f t="shared" si="3"/>
        <v>102500</v>
      </c>
      <c r="AB11" s="28">
        <f t="shared" si="3"/>
        <v>102500</v>
      </c>
      <c r="AC11" s="28">
        <f t="shared" si="3"/>
        <v>102500</v>
      </c>
      <c r="AD11" s="28">
        <f t="shared" si="3"/>
        <v>102500</v>
      </c>
      <c r="AE11" s="28">
        <f t="shared" si="3"/>
        <v>102500</v>
      </c>
      <c r="AF11" s="28">
        <f t="shared" si="3"/>
        <v>102500</v>
      </c>
      <c r="AG11" s="28">
        <f t="shared" si="3"/>
        <v>102500</v>
      </c>
      <c r="AH11" s="28">
        <f t="shared" si="3"/>
        <v>102500</v>
      </c>
      <c r="AI11" s="28">
        <f t="shared" si="3"/>
        <v>102500</v>
      </c>
      <c r="AJ11" s="28">
        <f t="shared" si="3"/>
        <v>102500</v>
      </c>
      <c r="AK11" s="28">
        <f t="shared" si="3"/>
        <v>102500</v>
      </c>
      <c r="AL11" s="28">
        <f t="shared" si="3"/>
        <v>102500</v>
      </c>
      <c r="AM11" s="28">
        <f t="shared" si="3"/>
        <v>102500</v>
      </c>
      <c r="AN11" s="28">
        <f t="shared" si="3"/>
        <v>102500</v>
      </c>
      <c r="AO11" s="28">
        <f t="shared" si="3"/>
        <v>112500</v>
      </c>
      <c r="AP11" s="28">
        <f t="shared" si="3"/>
        <v>112500</v>
      </c>
      <c r="AQ11" s="28">
        <f t="shared" si="3"/>
        <v>112500</v>
      </c>
      <c r="AR11" s="28">
        <f t="shared" si="3"/>
        <v>112500</v>
      </c>
      <c r="AS11" s="28">
        <f t="shared" si="3"/>
        <v>112500</v>
      </c>
      <c r="AT11" s="28">
        <f t="shared" si="3"/>
        <v>112500</v>
      </c>
      <c r="AU11" s="28">
        <f t="shared" si="3"/>
        <v>112500</v>
      </c>
      <c r="AV11" s="28">
        <f t="shared" si="3"/>
        <v>112500</v>
      </c>
      <c r="AW11" s="28">
        <f t="shared" si="3"/>
        <v>112500</v>
      </c>
      <c r="AX11" s="28">
        <f t="shared" si="3"/>
        <v>112500</v>
      </c>
      <c r="AY11" s="28">
        <f t="shared" si="3"/>
        <v>112500</v>
      </c>
      <c r="AZ11" s="28">
        <f t="shared" si="3"/>
        <v>112500</v>
      </c>
      <c r="BA11" s="28">
        <f t="shared" si="3"/>
        <v>112500</v>
      </c>
      <c r="BB11" s="28">
        <f t="shared" si="3"/>
        <v>122500</v>
      </c>
      <c r="BC11" s="28">
        <f t="shared" si="3"/>
        <v>122500</v>
      </c>
      <c r="BD11" s="28">
        <f t="shared" si="3"/>
        <v>122500</v>
      </c>
      <c r="BE11" s="28">
        <f t="shared" si="3"/>
        <v>122500</v>
      </c>
      <c r="BF11" s="28">
        <f t="shared" si="3"/>
        <v>122500</v>
      </c>
      <c r="BG11" s="28">
        <f t="shared" si="3"/>
        <v>122500</v>
      </c>
      <c r="BH11" s="28">
        <f t="shared" si="3"/>
        <v>122500</v>
      </c>
      <c r="BI11" s="28">
        <f t="shared" si="3"/>
        <v>122500</v>
      </c>
      <c r="BJ11" s="28">
        <f t="shared" si="3"/>
        <v>122500</v>
      </c>
      <c r="BK11" s="28">
        <f t="shared" si="3"/>
        <v>122500</v>
      </c>
      <c r="BL11" s="28">
        <f t="shared" si="3"/>
        <v>122500</v>
      </c>
      <c r="BM11" s="34"/>
      <c r="BO11" s="34"/>
      <c r="BQ11" s="34"/>
      <c r="BS11" s="34"/>
      <c r="BU11" s="34"/>
      <c r="BW11" s="34"/>
      <c r="BY11" s="34"/>
    </row>
    <row r="12" spans="2:86" x14ac:dyDescent="0.2">
      <c r="B12" s="45"/>
      <c r="C12" s="34"/>
      <c r="D12" s="28"/>
      <c r="E12" s="4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D12" s="44"/>
      <c r="AE12" s="44"/>
      <c r="AF12" s="44"/>
      <c r="AG12" s="44"/>
      <c r="AH12" s="44"/>
      <c r="AQ12" s="34"/>
      <c r="AS12" s="34"/>
      <c r="AU12" s="34"/>
      <c r="AW12" s="34"/>
      <c r="AY12" s="34"/>
      <c r="BA12" s="34"/>
      <c r="BC12" s="34"/>
      <c r="BE12" s="34"/>
      <c r="BG12" s="34"/>
      <c r="BI12" s="34"/>
      <c r="BK12" s="34"/>
      <c r="BM12" s="34"/>
      <c r="BO12" s="34"/>
      <c r="BQ12" s="34"/>
      <c r="BS12" s="34"/>
      <c r="BU12" s="34"/>
      <c r="BW12" s="34"/>
      <c r="BY12" s="34"/>
    </row>
    <row r="13" spans="2:86" x14ac:dyDescent="0.2">
      <c r="B13" s="29" t="s">
        <v>106</v>
      </c>
      <c r="AC13" s="28"/>
    </row>
    <row r="14" spans="2:86" ht="12" customHeight="1" x14ac:dyDescent="0.2">
      <c r="B14" s="29" t="s">
        <v>42</v>
      </c>
      <c r="C14" s="44"/>
      <c r="D14" s="44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46"/>
      <c r="AD14" s="28"/>
      <c r="AE14" s="28"/>
      <c r="AF14" s="28"/>
      <c r="AG14" s="28"/>
      <c r="AH14" s="28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</row>
    <row r="15" spans="2:86" ht="12" customHeight="1" x14ac:dyDescent="0.2">
      <c r="B15" s="29" t="s">
        <v>319</v>
      </c>
      <c r="C15" s="44">
        <v>5</v>
      </c>
      <c r="D15" s="44"/>
      <c r="E15" s="46">
        <f>E6/$C15/12</f>
        <v>0</v>
      </c>
      <c r="F15" s="46">
        <f t="shared" ref="F15:AK15" si="4">F6/$C15/12+E15</f>
        <v>0</v>
      </c>
      <c r="G15" s="46">
        <f t="shared" si="4"/>
        <v>0</v>
      </c>
      <c r="H15" s="46">
        <f t="shared" si="4"/>
        <v>0</v>
      </c>
      <c r="I15" s="46">
        <f t="shared" si="4"/>
        <v>0</v>
      </c>
      <c r="J15" s="46">
        <f t="shared" si="4"/>
        <v>0</v>
      </c>
      <c r="K15" s="46">
        <f t="shared" si="4"/>
        <v>0</v>
      </c>
      <c r="L15" s="46">
        <f t="shared" si="4"/>
        <v>0</v>
      </c>
      <c r="M15" s="46">
        <f t="shared" si="4"/>
        <v>0</v>
      </c>
      <c r="N15" s="46">
        <f t="shared" si="4"/>
        <v>0</v>
      </c>
      <c r="O15" s="46">
        <f t="shared" si="4"/>
        <v>0</v>
      </c>
      <c r="P15" s="46">
        <f t="shared" si="4"/>
        <v>0</v>
      </c>
      <c r="Q15" s="46">
        <f t="shared" si="4"/>
        <v>0</v>
      </c>
      <c r="R15" s="46">
        <f t="shared" si="4"/>
        <v>0</v>
      </c>
      <c r="S15" s="46">
        <f t="shared" si="4"/>
        <v>0</v>
      </c>
      <c r="T15" s="46">
        <f t="shared" si="4"/>
        <v>0</v>
      </c>
      <c r="U15" s="46">
        <f t="shared" si="4"/>
        <v>0</v>
      </c>
      <c r="V15" s="46">
        <f t="shared" si="4"/>
        <v>0</v>
      </c>
      <c r="W15" s="46">
        <f t="shared" si="4"/>
        <v>1166.6666666666667</v>
      </c>
      <c r="X15" s="46">
        <f t="shared" si="4"/>
        <v>1166.6666666666667</v>
      </c>
      <c r="Y15" s="46">
        <f t="shared" si="4"/>
        <v>1166.6666666666667</v>
      </c>
      <c r="Z15" s="46">
        <f t="shared" si="4"/>
        <v>1166.6666666666667</v>
      </c>
      <c r="AA15" s="46">
        <f t="shared" si="4"/>
        <v>1166.6666666666667</v>
      </c>
      <c r="AB15" s="46">
        <f t="shared" si="4"/>
        <v>1166.6666666666667</v>
      </c>
      <c r="AC15" s="46">
        <f t="shared" si="4"/>
        <v>1166.6666666666667</v>
      </c>
      <c r="AD15" s="46">
        <f t="shared" si="4"/>
        <v>1166.6666666666667</v>
      </c>
      <c r="AE15" s="46">
        <f t="shared" si="4"/>
        <v>1166.6666666666667</v>
      </c>
      <c r="AF15" s="46">
        <f t="shared" si="4"/>
        <v>1166.6666666666667</v>
      </c>
      <c r="AG15" s="46">
        <f t="shared" si="4"/>
        <v>1166.6666666666667</v>
      </c>
      <c r="AH15" s="46">
        <f t="shared" si="4"/>
        <v>1166.6666666666667</v>
      </c>
      <c r="AI15" s="46">
        <f t="shared" si="4"/>
        <v>1166.6666666666667</v>
      </c>
      <c r="AJ15" s="46">
        <f t="shared" si="4"/>
        <v>1166.6666666666667</v>
      </c>
      <c r="AK15" s="46">
        <f t="shared" si="4"/>
        <v>1166.6666666666667</v>
      </c>
      <c r="AL15" s="46">
        <f t="shared" ref="AL15:BL15" si="5">AL6/$C15/12+AK15</f>
        <v>1166.6666666666667</v>
      </c>
      <c r="AM15" s="46">
        <f t="shared" si="5"/>
        <v>1166.6666666666667</v>
      </c>
      <c r="AN15" s="46">
        <f t="shared" si="5"/>
        <v>1166.6666666666667</v>
      </c>
      <c r="AO15" s="46">
        <f t="shared" si="5"/>
        <v>1166.6666666666667</v>
      </c>
      <c r="AP15" s="46">
        <f t="shared" si="5"/>
        <v>1166.6666666666667</v>
      </c>
      <c r="AQ15" s="46">
        <f t="shared" si="5"/>
        <v>1166.6666666666667</v>
      </c>
      <c r="AR15" s="46">
        <f t="shared" si="5"/>
        <v>1166.6666666666667</v>
      </c>
      <c r="AS15" s="46">
        <f t="shared" si="5"/>
        <v>1166.6666666666667</v>
      </c>
      <c r="AT15" s="46">
        <f t="shared" si="5"/>
        <v>1166.6666666666667</v>
      </c>
      <c r="AU15" s="46">
        <f t="shared" si="5"/>
        <v>1166.6666666666667</v>
      </c>
      <c r="AV15" s="46">
        <f t="shared" si="5"/>
        <v>1166.6666666666667</v>
      </c>
      <c r="AW15" s="46">
        <f t="shared" si="5"/>
        <v>1166.6666666666667</v>
      </c>
      <c r="AX15" s="46">
        <f t="shared" si="5"/>
        <v>1166.6666666666667</v>
      </c>
      <c r="AY15" s="46">
        <f t="shared" si="5"/>
        <v>1166.6666666666667</v>
      </c>
      <c r="AZ15" s="46">
        <f t="shared" si="5"/>
        <v>1166.6666666666667</v>
      </c>
      <c r="BA15" s="46">
        <f t="shared" si="5"/>
        <v>1166.6666666666667</v>
      </c>
      <c r="BB15" s="46">
        <f t="shared" si="5"/>
        <v>1166.6666666666667</v>
      </c>
      <c r="BC15" s="46">
        <f t="shared" si="5"/>
        <v>1166.6666666666667</v>
      </c>
      <c r="BD15" s="46">
        <f t="shared" si="5"/>
        <v>1166.6666666666667</v>
      </c>
      <c r="BE15" s="46">
        <f t="shared" si="5"/>
        <v>1166.6666666666667</v>
      </c>
      <c r="BF15" s="46">
        <f t="shared" si="5"/>
        <v>1166.6666666666667</v>
      </c>
      <c r="BG15" s="46">
        <f t="shared" si="5"/>
        <v>1166.6666666666667</v>
      </c>
      <c r="BH15" s="46">
        <f t="shared" si="5"/>
        <v>1166.6666666666667</v>
      </c>
      <c r="BI15" s="46">
        <f t="shared" si="5"/>
        <v>1166.6666666666667</v>
      </c>
      <c r="BJ15" s="46">
        <f t="shared" si="5"/>
        <v>1166.6666666666667</v>
      </c>
      <c r="BK15" s="46">
        <f t="shared" si="5"/>
        <v>1166.6666666666667</v>
      </c>
      <c r="BL15" s="46">
        <f t="shared" si="5"/>
        <v>1166.6666666666667</v>
      </c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</row>
    <row r="16" spans="2:86" ht="12.75" customHeight="1" x14ac:dyDescent="0.2">
      <c r="B16" s="29" t="str">
        <f>B7</f>
        <v>Furniture &amp; fixtures</v>
      </c>
      <c r="C16" s="44">
        <v>7</v>
      </c>
      <c r="D16" s="44"/>
      <c r="E16" s="46">
        <f>E7/$C16/12</f>
        <v>0</v>
      </c>
      <c r="F16" s="46">
        <f t="shared" ref="F16:W16" si="6">F7/$C16/12+E16</f>
        <v>0</v>
      </c>
      <c r="G16" s="46">
        <f t="shared" si="6"/>
        <v>0</v>
      </c>
      <c r="H16" s="46">
        <f t="shared" si="6"/>
        <v>0</v>
      </c>
      <c r="I16" s="46">
        <f t="shared" si="6"/>
        <v>0</v>
      </c>
      <c r="J16" s="46">
        <f t="shared" si="6"/>
        <v>0</v>
      </c>
      <c r="K16" s="46">
        <f t="shared" si="6"/>
        <v>0</v>
      </c>
      <c r="L16" s="46">
        <f t="shared" si="6"/>
        <v>0</v>
      </c>
      <c r="M16" s="46">
        <f t="shared" si="6"/>
        <v>0</v>
      </c>
      <c r="N16" s="46">
        <f t="shared" si="6"/>
        <v>0</v>
      </c>
      <c r="O16" s="46">
        <f t="shared" si="6"/>
        <v>0</v>
      </c>
      <c r="P16" s="46">
        <f t="shared" si="6"/>
        <v>0</v>
      </c>
      <c r="Q16" s="46">
        <f t="shared" si="6"/>
        <v>0</v>
      </c>
      <c r="R16" s="46">
        <f t="shared" si="6"/>
        <v>0</v>
      </c>
      <c r="S16" s="46">
        <f t="shared" si="6"/>
        <v>0</v>
      </c>
      <c r="T16" s="46">
        <f t="shared" si="6"/>
        <v>0</v>
      </c>
      <c r="U16" s="46">
        <f t="shared" si="6"/>
        <v>0</v>
      </c>
      <c r="V16" s="46">
        <f t="shared" si="6"/>
        <v>0</v>
      </c>
      <c r="W16" s="46">
        <f t="shared" si="6"/>
        <v>208.33333333333334</v>
      </c>
      <c r="X16" s="46">
        <f>W7/$C16/12+W16</f>
        <v>416.66666666666669</v>
      </c>
      <c r="Y16" s="46">
        <f t="shared" ref="Y16:BL16" si="7">Y7/$C16/12+X16</f>
        <v>416.66666666666669</v>
      </c>
      <c r="Z16" s="46">
        <f t="shared" si="7"/>
        <v>416.66666666666669</v>
      </c>
      <c r="AA16" s="46">
        <f t="shared" si="7"/>
        <v>416.66666666666669</v>
      </c>
      <c r="AB16" s="46">
        <f t="shared" si="7"/>
        <v>416.66666666666669</v>
      </c>
      <c r="AC16" s="46">
        <f t="shared" si="7"/>
        <v>416.66666666666669</v>
      </c>
      <c r="AD16" s="46">
        <f t="shared" si="7"/>
        <v>416.66666666666669</v>
      </c>
      <c r="AE16" s="46">
        <f t="shared" si="7"/>
        <v>416.66666666666669</v>
      </c>
      <c r="AF16" s="46">
        <f t="shared" si="7"/>
        <v>416.66666666666669</v>
      </c>
      <c r="AG16" s="46">
        <f t="shared" si="7"/>
        <v>416.66666666666669</v>
      </c>
      <c r="AH16" s="46">
        <f t="shared" si="7"/>
        <v>416.66666666666669</v>
      </c>
      <c r="AI16" s="46">
        <f t="shared" si="7"/>
        <v>416.66666666666669</v>
      </c>
      <c r="AJ16" s="46">
        <f t="shared" si="7"/>
        <v>416.66666666666669</v>
      </c>
      <c r="AK16" s="46">
        <f t="shared" si="7"/>
        <v>416.66666666666669</v>
      </c>
      <c r="AL16" s="46">
        <f t="shared" si="7"/>
        <v>416.66666666666669</v>
      </c>
      <c r="AM16" s="46">
        <f t="shared" si="7"/>
        <v>416.66666666666669</v>
      </c>
      <c r="AN16" s="46">
        <f t="shared" si="7"/>
        <v>416.66666666666669</v>
      </c>
      <c r="AO16" s="46">
        <f t="shared" si="7"/>
        <v>416.66666666666669</v>
      </c>
      <c r="AP16" s="46">
        <f t="shared" si="7"/>
        <v>416.66666666666669</v>
      </c>
      <c r="AQ16" s="46">
        <f t="shared" si="7"/>
        <v>416.66666666666669</v>
      </c>
      <c r="AR16" s="46">
        <f t="shared" si="7"/>
        <v>416.66666666666669</v>
      </c>
      <c r="AS16" s="46">
        <f t="shared" si="7"/>
        <v>416.66666666666669</v>
      </c>
      <c r="AT16" s="46">
        <f t="shared" si="7"/>
        <v>416.66666666666669</v>
      </c>
      <c r="AU16" s="46">
        <f t="shared" si="7"/>
        <v>416.66666666666669</v>
      </c>
      <c r="AV16" s="46">
        <f t="shared" si="7"/>
        <v>416.66666666666669</v>
      </c>
      <c r="AW16" s="46">
        <f t="shared" si="7"/>
        <v>416.66666666666669</v>
      </c>
      <c r="AX16" s="46">
        <f t="shared" si="7"/>
        <v>416.66666666666669</v>
      </c>
      <c r="AY16" s="46">
        <f t="shared" si="7"/>
        <v>416.66666666666669</v>
      </c>
      <c r="AZ16" s="46">
        <f t="shared" si="7"/>
        <v>416.66666666666669</v>
      </c>
      <c r="BA16" s="46">
        <f t="shared" si="7"/>
        <v>416.66666666666669</v>
      </c>
      <c r="BB16" s="46">
        <f t="shared" si="7"/>
        <v>416.66666666666669</v>
      </c>
      <c r="BC16" s="46">
        <f t="shared" si="7"/>
        <v>416.66666666666669</v>
      </c>
      <c r="BD16" s="46">
        <f t="shared" si="7"/>
        <v>416.66666666666669</v>
      </c>
      <c r="BE16" s="46">
        <f t="shared" si="7"/>
        <v>416.66666666666669</v>
      </c>
      <c r="BF16" s="46">
        <f t="shared" si="7"/>
        <v>416.66666666666669</v>
      </c>
      <c r="BG16" s="46">
        <f t="shared" si="7"/>
        <v>416.66666666666669</v>
      </c>
      <c r="BH16" s="46">
        <f t="shared" si="7"/>
        <v>416.66666666666669</v>
      </c>
      <c r="BI16" s="46">
        <f t="shared" si="7"/>
        <v>416.66666666666669</v>
      </c>
      <c r="BJ16" s="46">
        <f t="shared" si="7"/>
        <v>416.66666666666669</v>
      </c>
      <c r="BK16" s="46">
        <f t="shared" si="7"/>
        <v>416.66666666666669</v>
      </c>
      <c r="BL16" s="46">
        <f t="shared" si="7"/>
        <v>416.66666666666669</v>
      </c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</row>
    <row r="17" spans="2:85" ht="12.75" customHeight="1" x14ac:dyDescent="0.2">
      <c r="B17" s="29" t="str">
        <f>B8</f>
        <v>Computer hardware &amp; software</v>
      </c>
      <c r="C17" s="44">
        <v>3</v>
      </c>
      <c r="D17" s="44"/>
      <c r="E17" s="46">
        <f>E8/$C17/12</f>
        <v>138.88888888888889</v>
      </c>
      <c r="F17" s="46">
        <f t="shared" ref="F17:W17" si="8">F8/$C17/12+E17</f>
        <v>138.88888888888889</v>
      </c>
      <c r="G17" s="46">
        <f t="shared" si="8"/>
        <v>138.88888888888889</v>
      </c>
      <c r="H17" s="46">
        <f t="shared" si="8"/>
        <v>138.88888888888889</v>
      </c>
      <c r="I17" s="46">
        <f t="shared" si="8"/>
        <v>138.88888888888889</v>
      </c>
      <c r="J17" s="46">
        <f t="shared" si="8"/>
        <v>138.88888888888889</v>
      </c>
      <c r="K17" s="46">
        <f t="shared" si="8"/>
        <v>138.88888888888889</v>
      </c>
      <c r="L17" s="46">
        <f t="shared" si="8"/>
        <v>138.88888888888889</v>
      </c>
      <c r="M17" s="46">
        <f t="shared" si="8"/>
        <v>138.88888888888889</v>
      </c>
      <c r="N17" s="46">
        <f t="shared" si="8"/>
        <v>138.88888888888889</v>
      </c>
      <c r="O17" s="46">
        <f t="shared" si="8"/>
        <v>138.88888888888889</v>
      </c>
      <c r="P17" s="46">
        <f t="shared" si="8"/>
        <v>138.88888888888889</v>
      </c>
      <c r="Q17" s="46">
        <f t="shared" si="8"/>
        <v>138.88888888888889</v>
      </c>
      <c r="R17" s="46">
        <f t="shared" si="8"/>
        <v>138.88888888888889</v>
      </c>
      <c r="S17" s="46">
        <f t="shared" si="8"/>
        <v>138.88888888888889</v>
      </c>
      <c r="T17" s="46">
        <f t="shared" si="8"/>
        <v>138.88888888888889</v>
      </c>
      <c r="U17" s="46">
        <f t="shared" si="8"/>
        <v>138.88888888888889</v>
      </c>
      <c r="V17" s="46">
        <f t="shared" si="8"/>
        <v>138.88888888888889</v>
      </c>
      <c r="W17" s="46">
        <f t="shared" si="8"/>
        <v>416.66666666666663</v>
      </c>
      <c r="X17" s="46">
        <f>W8/$C17/12+W17</f>
        <v>694.44444444444434</v>
      </c>
      <c r="Y17" s="46">
        <f t="shared" ref="Y17:AN17" si="9">Y8/$C17/12+X17</f>
        <v>694.44444444444434</v>
      </c>
      <c r="Z17" s="46">
        <f t="shared" si="9"/>
        <v>694.44444444444434</v>
      </c>
      <c r="AA17" s="46">
        <f t="shared" si="9"/>
        <v>694.44444444444434</v>
      </c>
      <c r="AB17" s="46">
        <f t="shared" si="9"/>
        <v>694.44444444444434</v>
      </c>
      <c r="AC17" s="46">
        <f t="shared" si="9"/>
        <v>694.44444444444434</v>
      </c>
      <c r="AD17" s="46">
        <f t="shared" si="9"/>
        <v>694.44444444444434</v>
      </c>
      <c r="AE17" s="46">
        <f t="shared" si="9"/>
        <v>694.44444444444434</v>
      </c>
      <c r="AF17" s="46">
        <f t="shared" si="9"/>
        <v>694.44444444444434</v>
      </c>
      <c r="AG17" s="46">
        <f t="shared" si="9"/>
        <v>694.44444444444434</v>
      </c>
      <c r="AH17" s="46">
        <f t="shared" si="9"/>
        <v>694.44444444444434</v>
      </c>
      <c r="AI17" s="46">
        <f t="shared" si="9"/>
        <v>694.44444444444434</v>
      </c>
      <c r="AJ17" s="46">
        <f t="shared" si="9"/>
        <v>694.44444444444434</v>
      </c>
      <c r="AK17" s="46">
        <f t="shared" si="9"/>
        <v>694.44444444444434</v>
      </c>
      <c r="AL17" s="46">
        <f t="shared" si="9"/>
        <v>694.44444444444434</v>
      </c>
      <c r="AM17" s="46">
        <f t="shared" si="9"/>
        <v>694.44444444444434</v>
      </c>
      <c r="AN17" s="46">
        <f t="shared" si="9"/>
        <v>694.44444444444434</v>
      </c>
      <c r="AO17" s="46">
        <f>AO8/$C17/12+AN17-E17</f>
        <v>833.33333333333326</v>
      </c>
      <c r="AP17" s="46">
        <f t="shared" ref="AP17:AZ17" si="10">AP8/$C17/12+AO17</f>
        <v>833.33333333333326</v>
      </c>
      <c r="AQ17" s="46">
        <f t="shared" si="10"/>
        <v>833.33333333333326</v>
      </c>
      <c r="AR17" s="46">
        <f t="shared" si="10"/>
        <v>833.33333333333326</v>
      </c>
      <c r="AS17" s="46">
        <f t="shared" si="10"/>
        <v>833.33333333333326</v>
      </c>
      <c r="AT17" s="46">
        <f t="shared" si="10"/>
        <v>833.33333333333326</v>
      </c>
      <c r="AU17" s="46">
        <f t="shared" si="10"/>
        <v>833.33333333333326</v>
      </c>
      <c r="AV17" s="46">
        <f t="shared" si="10"/>
        <v>833.33333333333326</v>
      </c>
      <c r="AW17" s="46">
        <f t="shared" si="10"/>
        <v>833.33333333333326</v>
      </c>
      <c r="AX17" s="46">
        <f t="shared" si="10"/>
        <v>833.33333333333326</v>
      </c>
      <c r="AY17" s="46">
        <f t="shared" si="10"/>
        <v>833.33333333333326</v>
      </c>
      <c r="AZ17" s="46">
        <f t="shared" si="10"/>
        <v>833.33333333333326</v>
      </c>
      <c r="BA17" s="46">
        <f>BA8/$C17/12+AZ17-(O17-E17)</f>
        <v>833.33333333333326</v>
      </c>
      <c r="BB17" s="46">
        <f>BB8/$C17/12+BA17</f>
        <v>833.33333333333326</v>
      </c>
      <c r="BC17" s="46">
        <f>BC8/$C17/12+BB17</f>
        <v>833.33333333333326</v>
      </c>
      <c r="BD17" s="46">
        <f>BD8/$C17/12+BC17</f>
        <v>833.33333333333326</v>
      </c>
      <c r="BE17" s="46">
        <f>BE8/$C17/12+BD17</f>
        <v>833.33333333333326</v>
      </c>
      <c r="BF17" s="46">
        <f>BF8/$C17/12+BE17</f>
        <v>833.33333333333326</v>
      </c>
      <c r="BG17" s="46">
        <f t="shared" ref="BG17:BL17" si="11">BG8/$C17/12+BF17</f>
        <v>833.33333333333326</v>
      </c>
      <c r="BH17" s="46">
        <f t="shared" si="11"/>
        <v>833.33333333333326</v>
      </c>
      <c r="BI17" s="46">
        <f t="shared" si="11"/>
        <v>833.33333333333326</v>
      </c>
      <c r="BJ17" s="46">
        <f t="shared" si="11"/>
        <v>833.33333333333326</v>
      </c>
      <c r="BK17" s="46">
        <f t="shared" si="11"/>
        <v>833.33333333333326</v>
      </c>
      <c r="BL17" s="46">
        <f t="shared" si="11"/>
        <v>833.33333333333326</v>
      </c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</row>
    <row r="18" spans="2:85" x14ac:dyDescent="0.2">
      <c r="B18" s="47" t="s">
        <v>43</v>
      </c>
      <c r="C18" s="25"/>
      <c r="D18" s="25"/>
      <c r="E18" s="44">
        <f>SUM(E15:E17)</f>
        <v>138.88888888888889</v>
      </c>
      <c r="F18" s="44">
        <f t="shared" ref="F18:BL18" si="12">SUM(F15:F17)</f>
        <v>138.88888888888889</v>
      </c>
      <c r="G18" s="44">
        <f t="shared" si="12"/>
        <v>138.88888888888889</v>
      </c>
      <c r="H18" s="44">
        <f t="shared" si="12"/>
        <v>138.88888888888889</v>
      </c>
      <c r="I18" s="44">
        <f t="shared" si="12"/>
        <v>138.88888888888889</v>
      </c>
      <c r="J18" s="44">
        <f t="shared" si="12"/>
        <v>138.88888888888889</v>
      </c>
      <c r="K18" s="44">
        <f t="shared" si="12"/>
        <v>138.88888888888889</v>
      </c>
      <c r="L18" s="44">
        <f t="shared" si="12"/>
        <v>138.88888888888889</v>
      </c>
      <c r="M18" s="44">
        <f t="shared" si="12"/>
        <v>138.88888888888889</v>
      </c>
      <c r="N18" s="44">
        <f t="shared" si="12"/>
        <v>138.88888888888889</v>
      </c>
      <c r="O18" s="44">
        <f t="shared" si="12"/>
        <v>138.88888888888889</v>
      </c>
      <c r="P18" s="44">
        <f t="shared" si="12"/>
        <v>138.88888888888889</v>
      </c>
      <c r="Q18" s="44">
        <f t="shared" si="12"/>
        <v>138.88888888888889</v>
      </c>
      <c r="R18" s="44">
        <f t="shared" si="12"/>
        <v>138.88888888888889</v>
      </c>
      <c r="S18" s="44">
        <f t="shared" si="12"/>
        <v>138.88888888888889</v>
      </c>
      <c r="T18" s="44">
        <f t="shared" si="12"/>
        <v>138.88888888888889</v>
      </c>
      <c r="U18" s="44">
        <f t="shared" si="12"/>
        <v>138.88888888888889</v>
      </c>
      <c r="V18" s="44">
        <f t="shared" si="12"/>
        <v>138.88888888888889</v>
      </c>
      <c r="W18" s="44">
        <f t="shared" si="12"/>
        <v>1791.6666666666665</v>
      </c>
      <c r="X18" s="44">
        <f t="shared" si="12"/>
        <v>2277.7777777777778</v>
      </c>
      <c r="Y18" s="44">
        <f t="shared" si="12"/>
        <v>2277.7777777777778</v>
      </c>
      <c r="Z18" s="44">
        <f t="shared" si="12"/>
        <v>2277.7777777777778</v>
      </c>
      <c r="AA18" s="44">
        <f t="shared" si="12"/>
        <v>2277.7777777777778</v>
      </c>
      <c r="AB18" s="44">
        <f t="shared" si="12"/>
        <v>2277.7777777777778</v>
      </c>
      <c r="AC18" s="44">
        <f t="shared" si="12"/>
        <v>2277.7777777777778</v>
      </c>
      <c r="AD18" s="44">
        <f t="shared" si="12"/>
        <v>2277.7777777777778</v>
      </c>
      <c r="AE18" s="44">
        <f t="shared" si="12"/>
        <v>2277.7777777777778</v>
      </c>
      <c r="AF18" s="44">
        <f t="shared" si="12"/>
        <v>2277.7777777777778</v>
      </c>
      <c r="AG18" s="44">
        <f t="shared" si="12"/>
        <v>2277.7777777777778</v>
      </c>
      <c r="AH18" s="44">
        <f t="shared" si="12"/>
        <v>2277.7777777777778</v>
      </c>
      <c r="AI18" s="44">
        <f t="shared" si="12"/>
        <v>2277.7777777777778</v>
      </c>
      <c r="AJ18" s="44">
        <f t="shared" si="12"/>
        <v>2277.7777777777778</v>
      </c>
      <c r="AK18" s="44">
        <f t="shared" si="12"/>
        <v>2277.7777777777778</v>
      </c>
      <c r="AL18" s="44">
        <f t="shared" si="12"/>
        <v>2277.7777777777778</v>
      </c>
      <c r="AM18" s="44">
        <f t="shared" si="12"/>
        <v>2277.7777777777778</v>
      </c>
      <c r="AN18" s="44">
        <f t="shared" si="12"/>
        <v>2277.7777777777778</v>
      </c>
      <c r="AO18" s="44">
        <f t="shared" si="12"/>
        <v>2416.666666666667</v>
      </c>
      <c r="AP18" s="44">
        <f t="shared" si="12"/>
        <v>2416.666666666667</v>
      </c>
      <c r="AQ18" s="44">
        <f t="shared" si="12"/>
        <v>2416.666666666667</v>
      </c>
      <c r="AR18" s="44">
        <f t="shared" si="12"/>
        <v>2416.666666666667</v>
      </c>
      <c r="AS18" s="44">
        <f t="shared" si="12"/>
        <v>2416.666666666667</v>
      </c>
      <c r="AT18" s="44">
        <f t="shared" si="12"/>
        <v>2416.666666666667</v>
      </c>
      <c r="AU18" s="44">
        <f t="shared" si="12"/>
        <v>2416.666666666667</v>
      </c>
      <c r="AV18" s="44">
        <f t="shared" si="12"/>
        <v>2416.666666666667</v>
      </c>
      <c r="AW18" s="44">
        <f t="shared" si="12"/>
        <v>2416.666666666667</v>
      </c>
      <c r="AX18" s="44">
        <f t="shared" si="12"/>
        <v>2416.666666666667</v>
      </c>
      <c r="AY18" s="44">
        <f t="shared" si="12"/>
        <v>2416.666666666667</v>
      </c>
      <c r="AZ18" s="44">
        <f t="shared" si="12"/>
        <v>2416.666666666667</v>
      </c>
      <c r="BA18" s="44">
        <f t="shared" si="12"/>
        <v>2416.666666666667</v>
      </c>
      <c r="BB18" s="44">
        <f t="shared" si="12"/>
        <v>2416.666666666667</v>
      </c>
      <c r="BC18" s="44">
        <f t="shared" si="12"/>
        <v>2416.666666666667</v>
      </c>
      <c r="BD18" s="44">
        <f t="shared" si="12"/>
        <v>2416.666666666667</v>
      </c>
      <c r="BE18" s="44">
        <f t="shared" si="12"/>
        <v>2416.666666666667</v>
      </c>
      <c r="BF18" s="44">
        <f t="shared" si="12"/>
        <v>2416.666666666667</v>
      </c>
      <c r="BG18" s="44">
        <f t="shared" si="12"/>
        <v>2416.666666666667</v>
      </c>
      <c r="BH18" s="44">
        <f t="shared" si="12"/>
        <v>2416.666666666667</v>
      </c>
      <c r="BI18" s="44">
        <f t="shared" si="12"/>
        <v>2416.666666666667</v>
      </c>
      <c r="BJ18" s="44">
        <f t="shared" si="12"/>
        <v>2416.666666666667</v>
      </c>
      <c r="BK18" s="44">
        <f t="shared" si="12"/>
        <v>2416.666666666667</v>
      </c>
      <c r="BL18" s="44">
        <f t="shared" si="12"/>
        <v>2416.666666666667</v>
      </c>
      <c r="BM18" s="44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</row>
    <row r="19" spans="2:85" x14ac:dyDescent="0.2">
      <c r="B19" s="29"/>
      <c r="C19" s="44"/>
      <c r="D19" s="25"/>
      <c r="E19" s="25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</row>
    <row r="20" spans="2:85" x14ac:dyDescent="0.2">
      <c r="C20" s="28"/>
      <c r="D20" s="34"/>
      <c r="E20" s="48"/>
      <c r="F20" s="48"/>
      <c r="G20" s="48"/>
      <c r="H20" s="28"/>
      <c r="I20" s="27"/>
      <c r="J20" s="48"/>
      <c r="K20" s="48"/>
      <c r="L20" s="48"/>
    </row>
    <row r="21" spans="2:85" x14ac:dyDescent="0.2">
      <c r="B21" s="29"/>
      <c r="D21" s="34"/>
    </row>
    <row r="22" spans="2:85" x14ac:dyDescent="0.2">
      <c r="B22" s="29"/>
      <c r="D22" s="34"/>
    </row>
    <row r="23" spans="2:85" x14ac:dyDescent="0.2">
      <c r="B23" s="29"/>
      <c r="D23" s="34"/>
    </row>
    <row r="24" spans="2:85" x14ac:dyDescent="0.2">
      <c r="B24" s="29"/>
      <c r="D24" s="34"/>
    </row>
    <row r="25" spans="2:85" x14ac:dyDescent="0.2">
      <c r="B25" s="29"/>
      <c r="D25" s="34"/>
    </row>
    <row r="26" spans="2:85" x14ac:dyDescent="0.2">
      <c r="B26" s="29"/>
      <c r="D26" s="34"/>
    </row>
    <row r="27" spans="2:85" x14ac:dyDescent="0.2">
      <c r="B27" s="29"/>
      <c r="D27" s="34"/>
    </row>
    <row r="28" spans="2:85" x14ac:dyDescent="0.2">
      <c r="B28" s="29"/>
      <c r="D28" s="34"/>
    </row>
    <row r="29" spans="2:85" x14ac:dyDescent="0.2">
      <c r="B29" s="29"/>
      <c r="D29" s="34"/>
    </row>
    <row r="30" spans="2:85" x14ac:dyDescent="0.2">
      <c r="B30" s="29"/>
      <c r="D30" s="34"/>
    </row>
    <row r="31" spans="2:85" x14ac:dyDescent="0.2">
      <c r="B31" s="29"/>
      <c r="D31" s="34"/>
    </row>
    <row r="32" spans="2:85" x14ac:dyDescent="0.2">
      <c r="B32" s="29"/>
      <c r="D32" s="34"/>
    </row>
    <row r="33" spans="4:4" x14ac:dyDescent="0.2">
      <c r="D33" s="34"/>
    </row>
    <row r="34" spans="4:4" x14ac:dyDescent="0.2">
      <c r="D34" s="34"/>
    </row>
    <row r="35" spans="4:4" x14ac:dyDescent="0.2">
      <c r="D35" s="34"/>
    </row>
    <row r="36" spans="4:4" x14ac:dyDescent="0.2">
      <c r="D36" s="34"/>
    </row>
    <row r="37" spans="4:4" x14ac:dyDescent="0.2">
      <c r="D37" s="34"/>
    </row>
    <row r="38" spans="4:4" x14ac:dyDescent="0.2">
      <c r="D38" s="34"/>
    </row>
  </sheetData>
  <phoneticPr fontId="0" type="noConversion"/>
  <printOptions horizontalCentered="1" verticalCentered="1" gridLines="1" gridLinesSet="0"/>
  <pageMargins left="0.75" right="0.25" top="1" bottom="1" header="0.5" footer="0.5"/>
  <pageSetup scale="70" orientation="landscape" horizontalDpi="4294967292" verticalDpi="300" r:id="rId1"/>
  <headerFooter alignWithMargins="0">
    <oddHeader>&amp;C&amp;"Times New Roman CE,Bold"&amp;14Acenonyx, LLC
Capital Budget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DG338"/>
  <sheetViews>
    <sheetView topLeftCell="A15" zoomScaleNormal="100" workbookViewId="0">
      <selection activeCell="C29" sqref="C29"/>
    </sheetView>
  </sheetViews>
  <sheetFormatPr defaultColWidth="9.140625" defaultRowHeight="15" x14ac:dyDescent="0.3"/>
  <cols>
    <col min="1" max="1" width="2.85546875" style="7" customWidth="1"/>
    <col min="2" max="2" width="36.42578125" style="7" customWidth="1"/>
    <col min="3" max="3" width="13.42578125" style="7" customWidth="1"/>
    <col min="4" max="4" width="12.85546875" style="7" customWidth="1"/>
    <col min="5" max="5" width="13.85546875" style="7" customWidth="1"/>
    <col min="6" max="6" width="13" style="7" customWidth="1"/>
    <col min="7" max="7" width="14" style="7" customWidth="1"/>
    <col min="8" max="8" width="13" style="7" customWidth="1"/>
    <col min="9" max="9" width="12.85546875" style="7" customWidth="1"/>
    <col min="10" max="10" width="12.140625" style="7" customWidth="1"/>
    <col min="11" max="11" width="11" style="7" customWidth="1"/>
    <col min="12" max="60" width="11" style="7" bestFit="1" customWidth="1"/>
    <col min="61" max="62" width="13.140625" style="7" customWidth="1"/>
    <col min="63" max="66" width="11" style="7" bestFit="1" customWidth="1"/>
    <col min="67" max="74" width="9.140625" style="7" bestFit="1" customWidth="1"/>
    <col min="75" max="16384" width="9.140625" style="7"/>
  </cols>
  <sheetData>
    <row r="1" spans="2:6" x14ac:dyDescent="0.3">
      <c r="B1" s="1"/>
      <c r="C1" s="1"/>
      <c r="D1" s="1"/>
    </row>
    <row r="2" spans="2:6" x14ac:dyDescent="0.3">
      <c r="B2" s="1"/>
      <c r="C2" s="1"/>
      <c r="D2" s="1"/>
    </row>
    <row r="3" spans="2:6" ht="15" customHeight="1" x14ac:dyDescent="0.3">
      <c r="B3" s="1"/>
      <c r="C3" s="1"/>
      <c r="D3" s="1"/>
    </row>
    <row r="4" spans="2:6" ht="13.5" customHeight="1" x14ac:dyDescent="0.3">
      <c r="B4" s="5" t="s">
        <v>44</v>
      </c>
      <c r="C4" s="1"/>
      <c r="D4" s="1"/>
    </row>
    <row r="5" spans="2:6" ht="13.5" customHeight="1" x14ac:dyDescent="0.3">
      <c r="B5" s="5"/>
      <c r="C5" s="1"/>
      <c r="D5" s="1"/>
    </row>
    <row r="6" spans="2:6" ht="15" customHeight="1" x14ac:dyDescent="0.3">
      <c r="B6" s="2"/>
      <c r="C6" s="6"/>
      <c r="D6" s="1"/>
    </row>
    <row r="7" spans="2:6" ht="15" customHeight="1" x14ac:dyDescent="0.35">
      <c r="B7" s="2" t="s">
        <v>45</v>
      </c>
      <c r="C7" s="6">
        <v>0.01</v>
      </c>
      <c r="D7" s="1"/>
      <c r="E7" s="9"/>
    </row>
    <row r="8" spans="2:6" ht="15.75" customHeight="1" x14ac:dyDescent="0.3">
      <c r="B8" s="1" t="s">
        <v>122</v>
      </c>
      <c r="C8" s="22">
        <f>C7/12</f>
        <v>8.3333333333333339E-4</v>
      </c>
      <c r="D8" s="1"/>
    </row>
    <row r="9" spans="2:6" ht="16.5" customHeight="1" x14ac:dyDescent="0.3">
      <c r="B9" s="2" t="s">
        <v>123</v>
      </c>
      <c r="C9" s="6">
        <f>C7/4</f>
        <v>2.5000000000000001E-3</v>
      </c>
      <c r="D9" s="1"/>
    </row>
    <row r="10" spans="2:6" ht="18" customHeight="1" x14ac:dyDescent="0.3">
      <c r="B10" s="1" t="s">
        <v>46</v>
      </c>
      <c r="C10" s="6">
        <v>1</v>
      </c>
      <c r="D10" s="3"/>
    </row>
    <row r="11" spans="2:6" ht="16.5" customHeight="1" x14ac:dyDescent="0.3">
      <c r="B11" s="1"/>
      <c r="C11" s="1"/>
      <c r="D11" s="1"/>
    </row>
    <row r="12" spans="2:6" ht="15" customHeight="1" x14ac:dyDescent="0.35">
      <c r="B12" s="8" t="s">
        <v>48</v>
      </c>
    </row>
    <row r="13" spans="2:6" ht="16.5" customHeight="1" x14ac:dyDescent="0.35">
      <c r="B13" s="36" t="s">
        <v>49</v>
      </c>
      <c r="C13" s="51">
        <v>0</v>
      </c>
      <c r="F13" s="16"/>
    </row>
    <row r="14" spans="2:6" ht="14.25" customHeight="1" x14ac:dyDescent="0.3">
      <c r="B14" s="36" t="s">
        <v>50</v>
      </c>
      <c r="C14" s="52">
        <v>250000</v>
      </c>
    </row>
    <row r="15" spans="2:6" ht="16.5" x14ac:dyDescent="0.35">
      <c r="B15" s="13" t="s">
        <v>270</v>
      </c>
      <c r="C15" s="51">
        <f>SUM(C13:C14)</f>
        <v>250000</v>
      </c>
    </row>
    <row r="17" spans="2:21" ht="16.5" x14ac:dyDescent="0.35">
      <c r="B17" s="8" t="s">
        <v>51</v>
      </c>
      <c r="E17" s="14"/>
    </row>
    <row r="18" spans="2:21" ht="17.25" x14ac:dyDescent="0.35">
      <c r="B18" s="36" t="s">
        <v>49</v>
      </c>
      <c r="C18" s="4">
        <f>Summary_ProFormas!C110</f>
        <v>2500000</v>
      </c>
      <c r="E18" s="14"/>
    </row>
    <row r="19" spans="2:21" ht="17.25" x14ac:dyDescent="0.35">
      <c r="B19" s="36" t="s">
        <v>50</v>
      </c>
      <c r="C19" s="15">
        <v>0</v>
      </c>
      <c r="E19" s="14"/>
    </row>
    <row r="20" spans="2:21" ht="16.5" x14ac:dyDescent="0.35">
      <c r="B20" s="13" t="s">
        <v>269</v>
      </c>
      <c r="C20" s="14">
        <f>SUM(C17:C19)</f>
        <v>2500000</v>
      </c>
      <c r="E20" s="14"/>
    </row>
    <row r="21" spans="2:21" ht="16.5" x14ac:dyDescent="0.35">
      <c r="E21" s="14"/>
    </row>
    <row r="22" spans="2:21" ht="16.5" x14ac:dyDescent="0.35">
      <c r="B22" s="13" t="s">
        <v>47</v>
      </c>
      <c r="C22" s="14">
        <f>C15+C20</f>
        <v>2750000</v>
      </c>
      <c r="E22" s="14"/>
    </row>
    <row r="24" spans="2:21" ht="16.5" x14ac:dyDescent="0.35">
      <c r="C24" s="17" t="s">
        <v>52</v>
      </c>
      <c r="D24" s="17" t="s">
        <v>52</v>
      </c>
      <c r="E24" s="17"/>
      <c r="F24" s="17"/>
      <c r="U24" s="17"/>
    </row>
    <row r="25" spans="2:21" ht="16.5" x14ac:dyDescent="0.35">
      <c r="C25" s="17" t="s">
        <v>53</v>
      </c>
      <c r="D25" s="18" t="s">
        <v>54</v>
      </c>
      <c r="E25" s="18"/>
      <c r="F25" s="17"/>
      <c r="U25" s="18"/>
    </row>
    <row r="26" spans="2:21" x14ac:dyDescent="0.3">
      <c r="C26" s="12"/>
      <c r="D26" s="12"/>
      <c r="P26" s="12"/>
      <c r="U26" s="12"/>
    </row>
    <row r="27" spans="2:21" ht="16.5" x14ac:dyDescent="0.35">
      <c r="B27" s="7" t="s">
        <v>55</v>
      </c>
      <c r="C27" s="14">
        <f>C14</f>
        <v>250000</v>
      </c>
      <c r="D27" s="12">
        <f>C19</f>
        <v>0</v>
      </c>
      <c r="E27" s="12"/>
      <c r="F27" s="12"/>
      <c r="I27" s="11"/>
      <c r="N27" s="11"/>
      <c r="P27" s="12"/>
      <c r="U27" s="12"/>
    </row>
    <row r="28" spans="2:21" x14ac:dyDescent="0.3">
      <c r="B28" s="7" t="s">
        <v>56</v>
      </c>
      <c r="C28" s="19">
        <v>0.1</v>
      </c>
      <c r="D28" s="19">
        <v>0</v>
      </c>
      <c r="E28" s="10"/>
      <c r="F28" s="10"/>
      <c r="I28" s="11"/>
      <c r="N28" s="11"/>
      <c r="P28" s="10"/>
      <c r="U28" s="10"/>
    </row>
    <row r="29" spans="2:21" x14ac:dyDescent="0.3">
      <c r="B29" s="7" t="s">
        <v>57</v>
      </c>
      <c r="C29" s="12">
        <v>120</v>
      </c>
      <c r="D29" s="12">
        <f>C29</f>
        <v>120</v>
      </c>
      <c r="E29" s="12"/>
      <c r="F29" s="12"/>
      <c r="P29" s="12"/>
      <c r="U29" s="12"/>
    </row>
    <row r="30" spans="2:21" ht="16.5" x14ac:dyDescent="0.35">
      <c r="B30" s="20" t="s">
        <v>58</v>
      </c>
      <c r="C30" s="14">
        <f>PMT(C28/12,C29,-C27)</f>
        <v>3303.7684220440415</v>
      </c>
      <c r="D30" s="14">
        <f>PMT(D28/12,D29,-D27)</f>
        <v>0</v>
      </c>
      <c r="E30" s="14"/>
      <c r="F30" s="14"/>
      <c r="I30" s="21"/>
      <c r="N30" s="21"/>
      <c r="P30" s="14"/>
      <c r="U30" s="14"/>
    </row>
    <row r="31" spans="2:21" x14ac:dyDescent="0.3">
      <c r="C31" s="12"/>
      <c r="D31" s="12"/>
    </row>
    <row r="32" spans="2:21" s="63" customFormat="1" ht="12.75" x14ac:dyDescent="0.2">
      <c r="C32" s="64"/>
      <c r="D32" s="64"/>
    </row>
    <row r="33" spans="2:111" s="63" customFormat="1" ht="12.75" x14ac:dyDescent="0.2">
      <c r="B33" s="53" t="s">
        <v>59</v>
      </c>
      <c r="C33" s="64">
        <v>1</v>
      </c>
      <c r="D33" s="64">
        <f>C33+1</f>
        <v>2</v>
      </c>
      <c r="E33" s="64">
        <f>D33+1</f>
        <v>3</v>
      </c>
      <c r="F33" s="64">
        <f t="shared" ref="F33:T33" si="0">E33+1</f>
        <v>4</v>
      </c>
      <c r="G33" s="64">
        <f t="shared" si="0"/>
        <v>5</v>
      </c>
      <c r="H33" s="64">
        <f t="shared" si="0"/>
        <v>6</v>
      </c>
      <c r="I33" s="64">
        <f t="shared" si="0"/>
        <v>7</v>
      </c>
      <c r="J33" s="64">
        <f t="shared" si="0"/>
        <v>8</v>
      </c>
      <c r="K33" s="64">
        <f t="shared" si="0"/>
        <v>9</v>
      </c>
      <c r="L33" s="64">
        <f t="shared" si="0"/>
        <v>10</v>
      </c>
      <c r="M33" s="64">
        <f t="shared" si="0"/>
        <v>11</v>
      </c>
      <c r="N33" s="64">
        <f t="shared" si="0"/>
        <v>12</v>
      </c>
      <c r="O33" s="64">
        <f t="shared" si="0"/>
        <v>13</v>
      </c>
      <c r="P33" s="64">
        <f t="shared" si="0"/>
        <v>14</v>
      </c>
      <c r="Q33" s="64">
        <f t="shared" si="0"/>
        <v>15</v>
      </c>
      <c r="R33" s="64">
        <f t="shared" si="0"/>
        <v>16</v>
      </c>
      <c r="S33" s="64">
        <f t="shared" si="0"/>
        <v>17</v>
      </c>
      <c r="T33" s="64">
        <f t="shared" si="0"/>
        <v>18</v>
      </c>
      <c r="U33" s="64">
        <f t="shared" ref="U33:AJ33" si="1">T33+1</f>
        <v>19</v>
      </c>
      <c r="V33" s="64">
        <f t="shared" si="1"/>
        <v>20</v>
      </c>
      <c r="W33" s="64">
        <f t="shared" si="1"/>
        <v>21</v>
      </c>
      <c r="X33" s="64">
        <f t="shared" si="1"/>
        <v>22</v>
      </c>
      <c r="Y33" s="64">
        <f t="shared" si="1"/>
        <v>23</v>
      </c>
      <c r="Z33" s="64">
        <f t="shared" si="1"/>
        <v>24</v>
      </c>
      <c r="AA33" s="64">
        <f t="shared" si="1"/>
        <v>25</v>
      </c>
      <c r="AB33" s="64">
        <f t="shared" si="1"/>
        <v>26</v>
      </c>
      <c r="AC33" s="64">
        <f t="shared" si="1"/>
        <v>27</v>
      </c>
      <c r="AD33" s="64">
        <f t="shared" si="1"/>
        <v>28</v>
      </c>
      <c r="AE33" s="64">
        <f t="shared" si="1"/>
        <v>29</v>
      </c>
      <c r="AF33" s="64">
        <f t="shared" si="1"/>
        <v>30</v>
      </c>
      <c r="AG33" s="64">
        <f t="shared" si="1"/>
        <v>31</v>
      </c>
      <c r="AH33" s="64">
        <f t="shared" si="1"/>
        <v>32</v>
      </c>
      <c r="AI33" s="64">
        <f t="shared" si="1"/>
        <v>33</v>
      </c>
      <c r="AJ33" s="64">
        <f t="shared" si="1"/>
        <v>34</v>
      </c>
      <c r="AK33" s="64">
        <f t="shared" ref="AK33:AX33" si="2">AJ33+1</f>
        <v>35</v>
      </c>
      <c r="AL33" s="64">
        <f t="shared" si="2"/>
        <v>36</v>
      </c>
      <c r="AM33" s="64">
        <f t="shared" si="2"/>
        <v>37</v>
      </c>
      <c r="AN33" s="64">
        <f t="shared" si="2"/>
        <v>38</v>
      </c>
      <c r="AO33" s="64">
        <f t="shared" si="2"/>
        <v>39</v>
      </c>
      <c r="AP33" s="64">
        <f t="shared" si="2"/>
        <v>40</v>
      </c>
      <c r="AQ33" s="64">
        <f t="shared" si="2"/>
        <v>41</v>
      </c>
      <c r="AR33" s="64">
        <f t="shared" si="2"/>
        <v>42</v>
      </c>
      <c r="AS33" s="64">
        <f t="shared" si="2"/>
        <v>43</v>
      </c>
      <c r="AT33" s="64">
        <f t="shared" si="2"/>
        <v>44</v>
      </c>
      <c r="AU33" s="64">
        <f t="shared" si="2"/>
        <v>45</v>
      </c>
      <c r="AV33" s="64">
        <f t="shared" si="2"/>
        <v>46</v>
      </c>
      <c r="AW33" s="64">
        <f t="shared" si="2"/>
        <v>47</v>
      </c>
      <c r="AX33" s="64">
        <f t="shared" si="2"/>
        <v>48</v>
      </c>
      <c r="AY33" s="64">
        <f t="shared" ref="AY33:BN33" si="3">AX33+1</f>
        <v>49</v>
      </c>
      <c r="AZ33" s="64">
        <f t="shared" si="3"/>
        <v>50</v>
      </c>
      <c r="BA33" s="64">
        <f t="shared" si="3"/>
        <v>51</v>
      </c>
      <c r="BB33" s="64">
        <f t="shared" si="3"/>
        <v>52</v>
      </c>
      <c r="BC33" s="64">
        <f t="shared" si="3"/>
        <v>53</v>
      </c>
      <c r="BD33" s="64">
        <f t="shared" si="3"/>
        <v>54</v>
      </c>
      <c r="BE33" s="64">
        <f t="shared" si="3"/>
        <v>55</v>
      </c>
      <c r="BF33" s="64">
        <f t="shared" si="3"/>
        <v>56</v>
      </c>
      <c r="BG33" s="64">
        <f t="shared" si="3"/>
        <v>57</v>
      </c>
      <c r="BH33" s="64">
        <f t="shared" si="3"/>
        <v>58</v>
      </c>
      <c r="BI33" s="64">
        <f t="shared" si="3"/>
        <v>59</v>
      </c>
      <c r="BJ33" s="64">
        <f t="shared" si="3"/>
        <v>60</v>
      </c>
      <c r="BK33" s="64">
        <f t="shared" si="3"/>
        <v>61</v>
      </c>
      <c r="BL33" s="64">
        <f t="shared" si="3"/>
        <v>62</v>
      </c>
      <c r="BM33" s="64">
        <f t="shared" si="3"/>
        <v>63</v>
      </c>
      <c r="BN33" s="64">
        <f t="shared" si="3"/>
        <v>64</v>
      </c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</row>
    <row r="34" spans="2:111" s="63" customFormat="1" ht="12.75" x14ac:dyDescent="0.2">
      <c r="B34" s="54" t="s">
        <v>58</v>
      </c>
      <c r="C34" s="64">
        <f>C30</f>
        <v>3303.7684220440415</v>
      </c>
      <c r="D34" s="64">
        <f t="shared" ref="D34:AX34" si="4">C34</f>
        <v>3303.7684220440415</v>
      </c>
      <c r="E34" s="64">
        <f>D34</f>
        <v>3303.7684220440415</v>
      </c>
      <c r="F34" s="64">
        <f t="shared" si="4"/>
        <v>3303.7684220440415</v>
      </c>
      <c r="G34" s="64">
        <f t="shared" si="4"/>
        <v>3303.7684220440415</v>
      </c>
      <c r="H34" s="64">
        <f t="shared" si="4"/>
        <v>3303.7684220440415</v>
      </c>
      <c r="I34" s="64">
        <f t="shared" si="4"/>
        <v>3303.7684220440415</v>
      </c>
      <c r="J34" s="64">
        <f t="shared" si="4"/>
        <v>3303.7684220440415</v>
      </c>
      <c r="K34" s="64">
        <f t="shared" si="4"/>
        <v>3303.7684220440415</v>
      </c>
      <c r="L34" s="64">
        <f t="shared" si="4"/>
        <v>3303.7684220440415</v>
      </c>
      <c r="M34" s="64">
        <f t="shared" si="4"/>
        <v>3303.7684220440415</v>
      </c>
      <c r="N34" s="64">
        <f t="shared" si="4"/>
        <v>3303.7684220440415</v>
      </c>
      <c r="O34" s="64">
        <f t="shared" si="4"/>
        <v>3303.7684220440415</v>
      </c>
      <c r="P34" s="64">
        <f t="shared" si="4"/>
        <v>3303.7684220440415</v>
      </c>
      <c r="Q34" s="64">
        <f t="shared" si="4"/>
        <v>3303.7684220440415</v>
      </c>
      <c r="R34" s="64">
        <f t="shared" si="4"/>
        <v>3303.7684220440415</v>
      </c>
      <c r="S34" s="64">
        <f t="shared" si="4"/>
        <v>3303.7684220440415</v>
      </c>
      <c r="T34" s="64">
        <f t="shared" si="4"/>
        <v>3303.7684220440415</v>
      </c>
      <c r="U34" s="64">
        <f t="shared" si="4"/>
        <v>3303.7684220440415</v>
      </c>
      <c r="V34" s="64">
        <f t="shared" si="4"/>
        <v>3303.7684220440415</v>
      </c>
      <c r="W34" s="64">
        <f t="shared" si="4"/>
        <v>3303.7684220440415</v>
      </c>
      <c r="X34" s="64">
        <f t="shared" si="4"/>
        <v>3303.7684220440415</v>
      </c>
      <c r="Y34" s="64">
        <f t="shared" si="4"/>
        <v>3303.7684220440415</v>
      </c>
      <c r="Z34" s="64">
        <f t="shared" si="4"/>
        <v>3303.7684220440415</v>
      </c>
      <c r="AA34" s="64">
        <f t="shared" si="4"/>
        <v>3303.7684220440415</v>
      </c>
      <c r="AB34" s="64">
        <f t="shared" si="4"/>
        <v>3303.7684220440415</v>
      </c>
      <c r="AC34" s="64">
        <f t="shared" si="4"/>
        <v>3303.7684220440415</v>
      </c>
      <c r="AD34" s="64">
        <f t="shared" si="4"/>
        <v>3303.7684220440415</v>
      </c>
      <c r="AE34" s="64">
        <f t="shared" si="4"/>
        <v>3303.7684220440415</v>
      </c>
      <c r="AF34" s="64">
        <f t="shared" si="4"/>
        <v>3303.7684220440415</v>
      </c>
      <c r="AG34" s="64">
        <f t="shared" si="4"/>
        <v>3303.7684220440415</v>
      </c>
      <c r="AH34" s="64">
        <f t="shared" si="4"/>
        <v>3303.7684220440415</v>
      </c>
      <c r="AI34" s="64">
        <f t="shared" si="4"/>
        <v>3303.7684220440415</v>
      </c>
      <c r="AJ34" s="64">
        <f t="shared" si="4"/>
        <v>3303.7684220440415</v>
      </c>
      <c r="AK34" s="64">
        <f t="shared" si="4"/>
        <v>3303.7684220440415</v>
      </c>
      <c r="AL34" s="64">
        <f t="shared" si="4"/>
        <v>3303.7684220440415</v>
      </c>
      <c r="AM34" s="64">
        <f t="shared" si="4"/>
        <v>3303.7684220440415</v>
      </c>
      <c r="AN34" s="64">
        <f t="shared" si="4"/>
        <v>3303.7684220440415</v>
      </c>
      <c r="AO34" s="64">
        <f t="shared" si="4"/>
        <v>3303.7684220440415</v>
      </c>
      <c r="AP34" s="64">
        <f t="shared" si="4"/>
        <v>3303.7684220440415</v>
      </c>
      <c r="AQ34" s="64">
        <f t="shared" si="4"/>
        <v>3303.7684220440415</v>
      </c>
      <c r="AR34" s="64">
        <f t="shared" si="4"/>
        <v>3303.7684220440415</v>
      </c>
      <c r="AS34" s="64">
        <f t="shared" si="4"/>
        <v>3303.7684220440415</v>
      </c>
      <c r="AT34" s="64">
        <f t="shared" si="4"/>
        <v>3303.7684220440415</v>
      </c>
      <c r="AU34" s="64">
        <f t="shared" si="4"/>
        <v>3303.7684220440415</v>
      </c>
      <c r="AV34" s="64">
        <f t="shared" si="4"/>
        <v>3303.7684220440415</v>
      </c>
      <c r="AW34" s="64">
        <f t="shared" si="4"/>
        <v>3303.7684220440415</v>
      </c>
      <c r="AX34" s="64">
        <f t="shared" si="4"/>
        <v>3303.7684220440415</v>
      </c>
      <c r="AY34" s="64">
        <f t="shared" ref="AY34:BN34" si="5">AX34</f>
        <v>3303.7684220440415</v>
      </c>
      <c r="AZ34" s="64">
        <f t="shared" si="5"/>
        <v>3303.7684220440415</v>
      </c>
      <c r="BA34" s="64">
        <f t="shared" si="5"/>
        <v>3303.7684220440415</v>
      </c>
      <c r="BB34" s="64">
        <f t="shared" si="5"/>
        <v>3303.7684220440415</v>
      </c>
      <c r="BC34" s="64">
        <f t="shared" si="5"/>
        <v>3303.7684220440415</v>
      </c>
      <c r="BD34" s="64">
        <f t="shared" si="5"/>
        <v>3303.7684220440415</v>
      </c>
      <c r="BE34" s="64">
        <f t="shared" si="5"/>
        <v>3303.7684220440415</v>
      </c>
      <c r="BF34" s="64">
        <f t="shared" si="5"/>
        <v>3303.7684220440415</v>
      </c>
      <c r="BG34" s="64">
        <f t="shared" si="5"/>
        <v>3303.7684220440415</v>
      </c>
      <c r="BH34" s="64">
        <f t="shared" si="5"/>
        <v>3303.7684220440415</v>
      </c>
      <c r="BI34" s="64">
        <f t="shared" si="5"/>
        <v>3303.7684220440415</v>
      </c>
      <c r="BJ34" s="64">
        <f t="shared" si="5"/>
        <v>3303.7684220440415</v>
      </c>
      <c r="BK34" s="64">
        <f t="shared" si="5"/>
        <v>3303.7684220440415</v>
      </c>
      <c r="BL34" s="64">
        <f t="shared" si="5"/>
        <v>3303.7684220440415</v>
      </c>
      <c r="BM34" s="64">
        <f t="shared" si="5"/>
        <v>3303.7684220440415</v>
      </c>
      <c r="BN34" s="64">
        <f t="shared" si="5"/>
        <v>3303.7684220440415</v>
      </c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</row>
    <row r="35" spans="2:111" s="63" customFormat="1" ht="12.75" x14ac:dyDescent="0.2">
      <c r="B35" s="54" t="s">
        <v>60</v>
      </c>
      <c r="C35" s="60">
        <f>C34-C36</f>
        <v>1220.435088710708</v>
      </c>
      <c r="D35" s="60">
        <f>D34-D36</f>
        <v>1230.6053811166303</v>
      </c>
      <c r="E35" s="60">
        <f t="shared" ref="E35:T35" si="6">E34-E36</f>
        <v>1240.8604259592689</v>
      </c>
      <c r="F35" s="60">
        <f t="shared" si="6"/>
        <v>1251.2009295089292</v>
      </c>
      <c r="G35" s="60">
        <f t="shared" si="6"/>
        <v>1261.6276039215036</v>
      </c>
      <c r="H35" s="60">
        <f t="shared" si="6"/>
        <v>1272.1411672875163</v>
      </c>
      <c r="I35" s="60">
        <f t="shared" si="6"/>
        <v>1282.7423436815786</v>
      </c>
      <c r="J35" s="60">
        <f t="shared" si="6"/>
        <v>1293.4318632122586</v>
      </c>
      <c r="K35" s="60">
        <f t="shared" si="6"/>
        <v>1304.2104620723605</v>
      </c>
      <c r="L35" s="60">
        <f t="shared" si="6"/>
        <v>1315.07888258963</v>
      </c>
      <c r="M35" s="60">
        <f t="shared" si="6"/>
        <v>1326.037873277877</v>
      </c>
      <c r="N35" s="60">
        <f t="shared" si="6"/>
        <v>1337.088188888526</v>
      </c>
      <c r="O35" s="60">
        <f t="shared" si="6"/>
        <v>1348.2305904625966</v>
      </c>
      <c r="P35" s="60">
        <f t="shared" si="6"/>
        <v>1359.4658453831182</v>
      </c>
      <c r="Q35" s="60">
        <f t="shared" si="6"/>
        <v>1370.7947274279775</v>
      </c>
      <c r="R35" s="60">
        <f t="shared" si="6"/>
        <v>1382.2180168232107</v>
      </c>
      <c r="S35" s="60">
        <f t="shared" si="6"/>
        <v>1393.7365002967372</v>
      </c>
      <c r="T35" s="60">
        <f t="shared" si="6"/>
        <v>1405.3509711325432</v>
      </c>
      <c r="U35" s="60">
        <f t="shared" ref="U35:AJ35" si="7">U34-U36</f>
        <v>1417.062229225314</v>
      </c>
      <c r="V35" s="60">
        <f t="shared" si="7"/>
        <v>1428.8710811355249</v>
      </c>
      <c r="W35" s="60">
        <f t="shared" si="7"/>
        <v>1440.7783401449876</v>
      </c>
      <c r="X35" s="60">
        <f t="shared" si="7"/>
        <v>1452.7848263128624</v>
      </c>
      <c r="Y35" s="60">
        <f t="shared" si="7"/>
        <v>1464.8913665321361</v>
      </c>
      <c r="Z35" s="60">
        <f t="shared" si="7"/>
        <v>1477.0987945865706</v>
      </c>
      <c r="AA35" s="60">
        <f t="shared" si="7"/>
        <v>1489.4079512081253</v>
      </c>
      <c r="AB35" s="60">
        <f t="shared" si="7"/>
        <v>1501.8196841348597</v>
      </c>
      <c r="AC35" s="60">
        <f t="shared" si="7"/>
        <v>1514.3348481693165</v>
      </c>
      <c r="AD35" s="60">
        <f t="shared" si="7"/>
        <v>1526.954305237394</v>
      </c>
      <c r="AE35" s="60">
        <f t="shared" si="7"/>
        <v>1539.6789244477056</v>
      </c>
      <c r="AF35" s="60">
        <f t="shared" si="7"/>
        <v>1552.5095821514362</v>
      </c>
      <c r="AG35" s="60">
        <f t="shared" si="7"/>
        <v>1565.4471620026982</v>
      </c>
      <c r="AH35" s="60">
        <f t="shared" si="7"/>
        <v>1578.4925550193873</v>
      </c>
      <c r="AI35" s="60">
        <f t="shared" si="7"/>
        <v>1591.6466596445489</v>
      </c>
      <c r="AJ35" s="60">
        <f t="shared" si="7"/>
        <v>1604.9103818082531</v>
      </c>
      <c r="AK35" s="60">
        <f t="shared" ref="AK35:AX35" si="8">AK34-AK36</f>
        <v>1618.2846349899885</v>
      </c>
      <c r="AL35" s="60">
        <f t="shared" si="8"/>
        <v>1631.7703402815716</v>
      </c>
      <c r="AM35" s="60">
        <f t="shared" si="8"/>
        <v>1645.3684264505846</v>
      </c>
      <c r="AN35" s="60">
        <f t="shared" si="8"/>
        <v>1659.0798300043391</v>
      </c>
      <c r="AO35" s="60">
        <f t="shared" si="8"/>
        <v>1672.9054952543756</v>
      </c>
      <c r="AP35" s="60">
        <f t="shared" si="8"/>
        <v>1686.8463743814953</v>
      </c>
      <c r="AQ35" s="60">
        <f t="shared" si="8"/>
        <v>1700.9034275013407</v>
      </c>
      <c r="AR35" s="60">
        <f t="shared" si="8"/>
        <v>1715.0776227305184</v>
      </c>
      <c r="AS35" s="60">
        <f t="shared" si="8"/>
        <v>1729.3699362532727</v>
      </c>
      <c r="AT35" s="60">
        <f t="shared" si="8"/>
        <v>1743.7813523887169</v>
      </c>
      <c r="AU35" s="60">
        <f t="shared" si="8"/>
        <v>1758.3128636586225</v>
      </c>
      <c r="AV35" s="60">
        <f t="shared" si="8"/>
        <v>1772.9654708557775</v>
      </c>
      <c r="AW35" s="60">
        <f t="shared" si="8"/>
        <v>1787.7401831129091</v>
      </c>
      <c r="AX35" s="60">
        <f t="shared" si="8"/>
        <v>1802.6380179721834</v>
      </c>
      <c r="AY35" s="60">
        <f t="shared" ref="AY35:BF35" si="9">AY34-AY36</f>
        <v>1817.6600014552848</v>
      </c>
      <c r="AZ35" s="60">
        <f t="shared" si="9"/>
        <v>1832.8071681340789</v>
      </c>
      <c r="BA35" s="60">
        <f t="shared" si="9"/>
        <v>1848.0805612018623</v>
      </c>
      <c r="BB35" s="60">
        <f t="shared" si="9"/>
        <v>1863.4812325452112</v>
      </c>
      <c r="BC35" s="60">
        <f t="shared" si="9"/>
        <v>1879.0102428164212</v>
      </c>
      <c r="BD35" s="60">
        <f t="shared" si="9"/>
        <v>1894.668661506558</v>
      </c>
      <c r="BE35" s="60">
        <f t="shared" si="9"/>
        <v>1910.4575670191125</v>
      </c>
      <c r="BF35" s="60">
        <f t="shared" si="9"/>
        <v>1926.3780467442718</v>
      </c>
      <c r="BG35" s="60">
        <f t="shared" ref="BG35:BN35" si="10">BG34-BG36</f>
        <v>1942.4311971338072</v>
      </c>
      <c r="BH35" s="60">
        <f t="shared" si="10"/>
        <v>1958.6181237765888</v>
      </c>
      <c r="BI35" s="60">
        <f t="shared" si="10"/>
        <v>1974.939941474727</v>
      </c>
      <c r="BJ35" s="60">
        <f t="shared" si="10"/>
        <v>1991.3977743203495</v>
      </c>
      <c r="BK35" s="60">
        <f t="shared" si="10"/>
        <v>2007.9927557730189</v>
      </c>
      <c r="BL35" s="60">
        <f t="shared" si="10"/>
        <v>2024.726028737794</v>
      </c>
      <c r="BM35" s="60">
        <f t="shared" si="10"/>
        <v>2041.5987456439423</v>
      </c>
      <c r="BN35" s="60">
        <f t="shared" si="10"/>
        <v>2058.6120685243081</v>
      </c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</row>
    <row r="36" spans="2:111" s="63" customFormat="1" ht="12.75" x14ac:dyDescent="0.2">
      <c r="B36" s="53" t="s">
        <v>61</v>
      </c>
      <c r="C36" s="64">
        <f>C27*$C$28/12</f>
        <v>2083.3333333333335</v>
      </c>
      <c r="D36" s="64">
        <f>C37*$C$28/12</f>
        <v>2073.1630409274112</v>
      </c>
      <c r="E36" s="64">
        <f>D37*$C$28/12</f>
        <v>2062.9079960847725</v>
      </c>
      <c r="F36" s="64">
        <f t="shared" ref="F36:T36" si="11">E37*$C$28/12</f>
        <v>2052.5674925351123</v>
      </c>
      <c r="G36" s="64">
        <f t="shared" si="11"/>
        <v>2042.1408181225379</v>
      </c>
      <c r="H36" s="64">
        <f t="shared" si="11"/>
        <v>2031.6272547565252</v>
      </c>
      <c r="I36" s="64">
        <f t="shared" si="11"/>
        <v>2021.0260783624628</v>
      </c>
      <c r="J36" s="64">
        <f t="shared" si="11"/>
        <v>2010.3365588317829</v>
      </c>
      <c r="K36" s="64">
        <f t="shared" si="11"/>
        <v>1999.5579599716809</v>
      </c>
      <c r="L36" s="64">
        <f t="shared" si="11"/>
        <v>1988.6895394544115</v>
      </c>
      <c r="M36" s="64">
        <f t="shared" si="11"/>
        <v>1977.7305487661645</v>
      </c>
      <c r="N36" s="64">
        <f t="shared" si="11"/>
        <v>1966.6802331555155</v>
      </c>
      <c r="O36" s="64">
        <f t="shared" si="11"/>
        <v>1955.5378315814448</v>
      </c>
      <c r="P36" s="64">
        <f t="shared" si="11"/>
        <v>1944.3025766609233</v>
      </c>
      <c r="Q36" s="64">
        <f t="shared" si="11"/>
        <v>1932.973694616064</v>
      </c>
      <c r="R36" s="64">
        <f t="shared" si="11"/>
        <v>1921.5504052208307</v>
      </c>
      <c r="S36" s="64">
        <f t="shared" si="11"/>
        <v>1910.0319217473043</v>
      </c>
      <c r="T36" s="64">
        <f t="shared" si="11"/>
        <v>1898.4174509114982</v>
      </c>
      <c r="U36" s="64">
        <f t="shared" ref="U36:AJ36" si="12">T37*$C$28/12</f>
        <v>1886.7061928187275</v>
      </c>
      <c r="V36" s="64">
        <f t="shared" si="12"/>
        <v>1874.8973409085165</v>
      </c>
      <c r="W36" s="64">
        <f t="shared" si="12"/>
        <v>1862.9900818990538</v>
      </c>
      <c r="X36" s="64">
        <f t="shared" si="12"/>
        <v>1850.9835957311791</v>
      </c>
      <c r="Y36" s="64">
        <f t="shared" si="12"/>
        <v>1838.8770555119054</v>
      </c>
      <c r="Z36" s="64">
        <f t="shared" si="12"/>
        <v>1826.6696274574708</v>
      </c>
      <c r="AA36" s="64">
        <f t="shared" si="12"/>
        <v>1814.3604708359162</v>
      </c>
      <c r="AB36" s="64">
        <f t="shared" si="12"/>
        <v>1801.9487379091818</v>
      </c>
      <c r="AC36" s="64">
        <f t="shared" si="12"/>
        <v>1789.433573874725</v>
      </c>
      <c r="AD36" s="64">
        <f t="shared" si="12"/>
        <v>1776.8141168066475</v>
      </c>
      <c r="AE36" s="64">
        <f t="shared" si="12"/>
        <v>1764.0894975963358</v>
      </c>
      <c r="AF36" s="64">
        <f t="shared" si="12"/>
        <v>1751.2588398926052</v>
      </c>
      <c r="AG36" s="64">
        <f t="shared" si="12"/>
        <v>1738.3212600413433</v>
      </c>
      <c r="AH36" s="64">
        <f t="shared" si="12"/>
        <v>1725.2758670246542</v>
      </c>
      <c r="AI36" s="64">
        <f t="shared" si="12"/>
        <v>1712.1217623994926</v>
      </c>
      <c r="AJ36" s="64">
        <f t="shared" si="12"/>
        <v>1698.8580402357884</v>
      </c>
      <c r="AK36" s="64">
        <f t="shared" ref="AK36:AX36" si="13">AJ37*$C$28/12</f>
        <v>1685.483787054053</v>
      </c>
      <c r="AL36" s="64">
        <f t="shared" si="13"/>
        <v>1671.9980817624698</v>
      </c>
      <c r="AM36" s="64">
        <f t="shared" si="13"/>
        <v>1658.3999955934569</v>
      </c>
      <c r="AN36" s="64">
        <f t="shared" si="13"/>
        <v>1644.6885920397024</v>
      </c>
      <c r="AO36" s="64">
        <f t="shared" si="13"/>
        <v>1630.8629267896658</v>
      </c>
      <c r="AP36" s="64">
        <f t="shared" si="13"/>
        <v>1616.9220476625462</v>
      </c>
      <c r="AQ36" s="64">
        <f t="shared" si="13"/>
        <v>1602.8649945427007</v>
      </c>
      <c r="AR36" s="64">
        <f t="shared" si="13"/>
        <v>1588.690799313523</v>
      </c>
      <c r="AS36" s="64">
        <f t="shared" si="13"/>
        <v>1574.3984857907687</v>
      </c>
      <c r="AT36" s="64">
        <f t="shared" si="13"/>
        <v>1559.9870696553246</v>
      </c>
      <c r="AU36" s="64">
        <f t="shared" si="13"/>
        <v>1545.455558385419</v>
      </c>
      <c r="AV36" s="64">
        <f t="shared" si="13"/>
        <v>1530.8029511882639</v>
      </c>
      <c r="AW36" s="64">
        <f t="shared" si="13"/>
        <v>1516.0282389311324</v>
      </c>
      <c r="AX36" s="64">
        <f t="shared" si="13"/>
        <v>1501.130404071858</v>
      </c>
      <c r="AY36" s="64">
        <f t="shared" ref="AY36:BN36" si="14">AX37*$C$28/12</f>
        <v>1486.1084205887566</v>
      </c>
      <c r="AZ36" s="64">
        <f t="shared" si="14"/>
        <v>1470.9612539099626</v>
      </c>
      <c r="BA36" s="64">
        <f t="shared" si="14"/>
        <v>1455.6878608421791</v>
      </c>
      <c r="BB36" s="64">
        <f t="shared" si="14"/>
        <v>1440.2871894988302</v>
      </c>
      <c r="BC36" s="64">
        <f t="shared" si="14"/>
        <v>1424.7581792276203</v>
      </c>
      <c r="BD36" s="64">
        <f t="shared" si="14"/>
        <v>1409.0997605374835</v>
      </c>
      <c r="BE36" s="64">
        <f t="shared" si="14"/>
        <v>1393.310855024929</v>
      </c>
      <c r="BF36" s="64">
        <f t="shared" si="14"/>
        <v>1377.3903752997696</v>
      </c>
      <c r="BG36" s="64">
        <f t="shared" si="14"/>
        <v>1361.3372249102342</v>
      </c>
      <c r="BH36" s="64">
        <f t="shared" si="14"/>
        <v>1345.1502982674526</v>
      </c>
      <c r="BI36" s="64">
        <f t="shared" si="14"/>
        <v>1328.8284805693145</v>
      </c>
      <c r="BJ36" s="64">
        <f t="shared" si="14"/>
        <v>1312.3706477236919</v>
      </c>
      <c r="BK36" s="64">
        <f t="shared" si="14"/>
        <v>1295.7756662710226</v>
      </c>
      <c r="BL36" s="64">
        <f t="shared" si="14"/>
        <v>1279.0423933062475</v>
      </c>
      <c r="BM36" s="64">
        <f t="shared" si="14"/>
        <v>1262.1696764000992</v>
      </c>
      <c r="BN36" s="64">
        <f t="shared" si="14"/>
        <v>1245.1563535197333</v>
      </c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</row>
    <row r="37" spans="2:111" s="63" customFormat="1" ht="12.75" x14ac:dyDescent="0.2">
      <c r="B37" s="53" t="s">
        <v>62</v>
      </c>
      <c r="C37" s="64">
        <f>C27-C34+C36</f>
        <v>248779.56491128932</v>
      </c>
      <c r="D37" s="64">
        <f>C37-D34+D36</f>
        <v>247548.95953017269</v>
      </c>
      <c r="E37" s="64">
        <f>D37-E34+E36</f>
        <v>246308.09910421344</v>
      </c>
      <c r="F37" s="64">
        <f t="shared" ref="F37:T37" si="15">E37-F34+F36</f>
        <v>245056.89817470452</v>
      </c>
      <c r="G37" s="64">
        <f t="shared" si="15"/>
        <v>243795.27057078303</v>
      </c>
      <c r="H37" s="64">
        <f t="shared" si="15"/>
        <v>242523.12940349552</v>
      </c>
      <c r="I37" s="64">
        <f t="shared" si="15"/>
        <v>241240.38705981395</v>
      </c>
      <c r="J37" s="64">
        <f t="shared" si="15"/>
        <v>239946.95519660169</v>
      </c>
      <c r="K37" s="64">
        <f t="shared" si="15"/>
        <v>238642.74473452935</v>
      </c>
      <c r="L37" s="64">
        <f t="shared" si="15"/>
        <v>237327.66585193973</v>
      </c>
      <c r="M37" s="64">
        <f t="shared" si="15"/>
        <v>236001.62797866185</v>
      </c>
      <c r="N37" s="64">
        <f t="shared" si="15"/>
        <v>234664.53978977335</v>
      </c>
      <c r="O37" s="64">
        <f t="shared" si="15"/>
        <v>233316.30919931075</v>
      </c>
      <c r="P37" s="64">
        <f t="shared" si="15"/>
        <v>231956.84335392766</v>
      </c>
      <c r="Q37" s="64">
        <f t="shared" si="15"/>
        <v>230586.04862649969</v>
      </c>
      <c r="R37" s="64">
        <f t="shared" si="15"/>
        <v>229203.83060967649</v>
      </c>
      <c r="S37" s="64">
        <f t="shared" si="15"/>
        <v>227810.09410937977</v>
      </c>
      <c r="T37" s="64">
        <f t="shared" si="15"/>
        <v>226404.74313824726</v>
      </c>
      <c r="U37" s="64">
        <f t="shared" ref="U37:AJ37" si="16">T37-U34+U36</f>
        <v>224987.68090902196</v>
      </c>
      <c r="V37" s="64">
        <f t="shared" si="16"/>
        <v>223558.80982788646</v>
      </c>
      <c r="W37" s="64">
        <f t="shared" si="16"/>
        <v>222118.03148774148</v>
      </c>
      <c r="X37" s="64">
        <f t="shared" si="16"/>
        <v>220665.24666142862</v>
      </c>
      <c r="Y37" s="64">
        <f t="shared" si="16"/>
        <v>219200.35529489649</v>
      </c>
      <c r="Z37" s="64">
        <f t="shared" si="16"/>
        <v>217723.25650030994</v>
      </c>
      <c r="AA37" s="64">
        <f t="shared" si="16"/>
        <v>216233.84854910182</v>
      </c>
      <c r="AB37" s="64">
        <f t="shared" si="16"/>
        <v>214732.02886496697</v>
      </c>
      <c r="AC37" s="64">
        <f t="shared" si="16"/>
        <v>213217.69401679767</v>
      </c>
      <c r="AD37" s="64">
        <f t="shared" si="16"/>
        <v>211690.73971156028</v>
      </c>
      <c r="AE37" s="64">
        <f t="shared" si="16"/>
        <v>210151.0607871126</v>
      </c>
      <c r="AF37" s="64">
        <f t="shared" si="16"/>
        <v>208598.55120496117</v>
      </c>
      <c r="AG37" s="64">
        <f t="shared" si="16"/>
        <v>207033.1040429585</v>
      </c>
      <c r="AH37" s="64">
        <f t="shared" si="16"/>
        <v>205454.61148793911</v>
      </c>
      <c r="AI37" s="64">
        <f t="shared" si="16"/>
        <v>203862.96482829459</v>
      </c>
      <c r="AJ37" s="64">
        <f t="shared" si="16"/>
        <v>202258.05444648635</v>
      </c>
      <c r="AK37" s="64">
        <f t="shared" ref="AK37:AX37" si="17">AJ37-AK34+AK36</f>
        <v>200639.76981149637</v>
      </c>
      <c r="AL37" s="64">
        <f t="shared" si="17"/>
        <v>199007.9994712148</v>
      </c>
      <c r="AM37" s="64">
        <f t="shared" si="17"/>
        <v>197362.63104476425</v>
      </c>
      <c r="AN37" s="64">
        <f t="shared" si="17"/>
        <v>195703.55121475991</v>
      </c>
      <c r="AO37" s="64">
        <f t="shared" si="17"/>
        <v>194030.64571950556</v>
      </c>
      <c r="AP37" s="64">
        <f t="shared" si="17"/>
        <v>192343.79934512408</v>
      </c>
      <c r="AQ37" s="64">
        <f t="shared" si="17"/>
        <v>190642.89591762275</v>
      </c>
      <c r="AR37" s="64">
        <f t="shared" si="17"/>
        <v>188927.81829489223</v>
      </c>
      <c r="AS37" s="64">
        <f t="shared" si="17"/>
        <v>187198.44835863897</v>
      </c>
      <c r="AT37" s="64">
        <f t="shared" si="17"/>
        <v>185454.66700625027</v>
      </c>
      <c r="AU37" s="64">
        <f t="shared" si="17"/>
        <v>183696.35414259165</v>
      </c>
      <c r="AV37" s="64">
        <f t="shared" si="17"/>
        <v>181923.38867173588</v>
      </c>
      <c r="AW37" s="64">
        <f t="shared" si="17"/>
        <v>180135.64848862297</v>
      </c>
      <c r="AX37" s="64">
        <f t="shared" si="17"/>
        <v>178333.0104706508</v>
      </c>
      <c r="AY37" s="64">
        <f t="shared" ref="AY37:BN37" si="18">AX37-AY34+AY36</f>
        <v>176515.35046919552</v>
      </c>
      <c r="AZ37" s="64">
        <f t="shared" si="18"/>
        <v>174682.54330106147</v>
      </c>
      <c r="BA37" s="64">
        <f t="shared" si="18"/>
        <v>172834.46273985962</v>
      </c>
      <c r="BB37" s="64">
        <f t="shared" si="18"/>
        <v>170970.98150731443</v>
      </c>
      <c r="BC37" s="64">
        <f t="shared" si="18"/>
        <v>169091.97126449802</v>
      </c>
      <c r="BD37" s="64">
        <f t="shared" si="18"/>
        <v>167197.30260299146</v>
      </c>
      <c r="BE37" s="64">
        <f t="shared" si="18"/>
        <v>165286.84503597236</v>
      </c>
      <c r="BF37" s="64">
        <f t="shared" si="18"/>
        <v>163360.46698922809</v>
      </c>
      <c r="BG37" s="64">
        <f t="shared" si="18"/>
        <v>161418.03579209431</v>
      </c>
      <c r="BH37" s="64">
        <f t="shared" si="18"/>
        <v>159459.41766831774</v>
      </c>
      <c r="BI37" s="64">
        <f t="shared" si="18"/>
        <v>157484.47772684303</v>
      </c>
      <c r="BJ37" s="64">
        <f t="shared" si="18"/>
        <v>155493.0799525227</v>
      </c>
      <c r="BK37" s="64">
        <f t="shared" si="18"/>
        <v>153485.08719674969</v>
      </c>
      <c r="BL37" s="64">
        <f t="shared" si="18"/>
        <v>151460.36116801191</v>
      </c>
      <c r="BM37" s="64">
        <f t="shared" si="18"/>
        <v>149418.76242236799</v>
      </c>
      <c r="BN37" s="64">
        <f t="shared" si="18"/>
        <v>147360.1503538437</v>
      </c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</row>
    <row r="38" spans="2:111" s="63" customFormat="1" ht="12.75" x14ac:dyDescent="0.2">
      <c r="C38" s="64"/>
      <c r="D38" s="64"/>
    </row>
    <row r="39" spans="2:111" s="63" customFormat="1" ht="12.75" x14ac:dyDescent="0.2">
      <c r="B39" s="53" t="s">
        <v>59</v>
      </c>
      <c r="C39" s="64">
        <v>1</v>
      </c>
      <c r="D39" s="64">
        <f>C39+1</f>
        <v>2</v>
      </c>
      <c r="E39" s="64">
        <f>D39+1</f>
        <v>3</v>
      </c>
      <c r="F39" s="64">
        <f t="shared" ref="F39:T39" si="19">E39+1</f>
        <v>4</v>
      </c>
      <c r="G39" s="64">
        <f t="shared" si="19"/>
        <v>5</v>
      </c>
      <c r="H39" s="64">
        <f t="shared" si="19"/>
        <v>6</v>
      </c>
      <c r="I39" s="64">
        <f t="shared" si="19"/>
        <v>7</v>
      </c>
      <c r="J39" s="64">
        <f t="shared" si="19"/>
        <v>8</v>
      </c>
      <c r="K39" s="64">
        <f t="shared" si="19"/>
        <v>9</v>
      </c>
      <c r="L39" s="64">
        <f t="shared" si="19"/>
        <v>10</v>
      </c>
      <c r="M39" s="64">
        <f t="shared" si="19"/>
        <v>11</v>
      </c>
      <c r="N39" s="64">
        <f t="shared" si="19"/>
        <v>12</v>
      </c>
      <c r="O39" s="64">
        <f t="shared" si="19"/>
        <v>13</v>
      </c>
      <c r="P39" s="64">
        <f t="shared" si="19"/>
        <v>14</v>
      </c>
      <c r="Q39" s="64">
        <f t="shared" si="19"/>
        <v>15</v>
      </c>
      <c r="R39" s="64">
        <f t="shared" si="19"/>
        <v>16</v>
      </c>
      <c r="S39" s="64">
        <f t="shared" si="19"/>
        <v>17</v>
      </c>
      <c r="T39" s="64">
        <f t="shared" si="19"/>
        <v>18</v>
      </c>
      <c r="U39" s="64">
        <f t="shared" ref="U39:AJ39" si="20">T39+1</f>
        <v>19</v>
      </c>
      <c r="V39" s="64">
        <f t="shared" si="20"/>
        <v>20</v>
      </c>
      <c r="W39" s="64">
        <f t="shared" si="20"/>
        <v>21</v>
      </c>
      <c r="X39" s="64">
        <f t="shared" si="20"/>
        <v>22</v>
      </c>
      <c r="Y39" s="64">
        <f t="shared" si="20"/>
        <v>23</v>
      </c>
      <c r="Z39" s="64">
        <f t="shared" si="20"/>
        <v>24</v>
      </c>
      <c r="AA39" s="64">
        <f t="shared" si="20"/>
        <v>25</v>
      </c>
      <c r="AB39" s="64">
        <f t="shared" si="20"/>
        <v>26</v>
      </c>
      <c r="AC39" s="64">
        <f t="shared" si="20"/>
        <v>27</v>
      </c>
      <c r="AD39" s="64">
        <f t="shared" si="20"/>
        <v>28</v>
      </c>
      <c r="AE39" s="64">
        <f t="shared" si="20"/>
        <v>29</v>
      </c>
      <c r="AF39" s="64">
        <f t="shared" si="20"/>
        <v>30</v>
      </c>
      <c r="AG39" s="64">
        <f t="shared" si="20"/>
        <v>31</v>
      </c>
      <c r="AH39" s="64">
        <f t="shared" si="20"/>
        <v>32</v>
      </c>
      <c r="AI39" s="64">
        <f t="shared" si="20"/>
        <v>33</v>
      </c>
      <c r="AJ39" s="64">
        <f t="shared" si="20"/>
        <v>34</v>
      </c>
      <c r="AK39" s="64">
        <f t="shared" ref="AK39:AZ39" si="21">AJ39+1</f>
        <v>35</v>
      </c>
      <c r="AL39" s="64">
        <f t="shared" si="21"/>
        <v>36</v>
      </c>
      <c r="AM39" s="64">
        <f t="shared" si="21"/>
        <v>37</v>
      </c>
      <c r="AN39" s="64">
        <f t="shared" si="21"/>
        <v>38</v>
      </c>
      <c r="AO39" s="64">
        <f t="shared" si="21"/>
        <v>39</v>
      </c>
      <c r="AP39" s="64">
        <f t="shared" si="21"/>
        <v>40</v>
      </c>
      <c r="AQ39" s="64">
        <f t="shared" si="21"/>
        <v>41</v>
      </c>
      <c r="AR39" s="64">
        <f t="shared" si="21"/>
        <v>42</v>
      </c>
      <c r="AS39" s="64">
        <f t="shared" si="21"/>
        <v>43</v>
      </c>
      <c r="AT39" s="64">
        <f t="shared" si="21"/>
        <v>44</v>
      </c>
      <c r="AU39" s="64">
        <f t="shared" si="21"/>
        <v>45</v>
      </c>
      <c r="AV39" s="64">
        <f t="shared" si="21"/>
        <v>46</v>
      </c>
      <c r="AW39" s="64">
        <f t="shared" si="21"/>
        <v>47</v>
      </c>
      <c r="AX39" s="64">
        <f t="shared" si="21"/>
        <v>48</v>
      </c>
      <c r="AY39" s="64">
        <f t="shared" si="21"/>
        <v>49</v>
      </c>
      <c r="AZ39" s="64">
        <f t="shared" si="21"/>
        <v>50</v>
      </c>
      <c r="BA39" s="64">
        <f t="shared" ref="BA39:BP39" si="22">AZ39+1</f>
        <v>51</v>
      </c>
      <c r="BB39" s="64">
        <f t="shared" si="22"/>
        <v>52</v>
      </c>
      <c r="BC39" s="64">
        <f t="shared" si="22"/>
        <v>53</v>
      </c>
      <c r="BD39" s="64">
        <f t="shared" si="22"/>
        <v>54</v>
      </c>
      <c r="BE39" s="64">
        <f t="shared" si="22"/>
        <v>55</v>
      </c>
      <c r="BF39" s="64">
        <f t="shared" si="22"/>
        <v>56</v>
      </c>
      <c r="BG39" s="64">
        <f t="shared" si="22"/>
        <v>57</v>
      </c>
      <c r="BH39" s="64">
        <f t="shared" si="22"/>
        <v>58</v>
      </c>
      <c r="BI39" s="64">
        <f t="shared" si="22"/>
        <v>59</v>
      </c>
      <c r="BJ39" s="64">
        <f t="shared" si="22"/>
        <v>60</v>
      </c>
      <c r="BK39" s="64">
        <f t="shared" si="22"/>
        <v>61</v>
      </c>
      <c r="BL39" s="64">
        <f t="shared" si="22"/>
        <v>62</v>
      </c>
      <c r="BM39" s="64">
        <f t="shared" si="22"/>
        <v>63</v>
      </c>
      <c r="BN39" s="64">
        <f t="shared" si="22"/>
        <v>64</v>
      </c>
      <c r="BO39" s="64">
        <f t="shared" si="22"/>
        <v>65</v>
      </c>
      <c r="BP39" s="64">
        <f t="shared" si="22"/>
        <v>66</v>
      </c>
      <c r="BQ39" s="64">
        <f t="shared" ref="BQ39:BV39" si="23">BP39+1</f>
        <v>67</v>
      </c>
      <c r="BR39" s="64">
        <f t="shared" si="23"/>
        <v>68</v>
      </c>
      <c r="BS39" s="64">
        <f t="shared" si="23"/>
        <v>69</v>
      </c>
      <c r="BT39" s="64">
        <f t="shared" si="23"/>
        <v>70</v>
      </c>
      <c r="BU39" s="64">
        <f t="shared" si="23"/>
        <v>71</v>
      </c>
      <c r="BV39" s="64">
        <f t="shared" si="23"/>
        <v>72</v>
      </c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</row>
    <row r="40" spans="2:111" s="63" customFormat="1" ht="12.75" x14ac:dyDescent="0.2">
      <c r="B40" s="54" t="s">
        <v>58</v>
      </c>
      <c r="C40" s="64">
        <v>0</v>
      </c>
      <c r="D40" s="64">
        <v>0</v>
      </c>
      <c r="E40" s="64">
        <v>0</v>
      </c>
      <c r="F40" s="64">
        <f>D30</f>
        <v>0</v>
      </c>
      <c r="G40" s="64">
        <f t="shared" ref="G40:AL40" si="24">F40</f>
        <v>0</v>
      </c>
      <c r="H40" s="64">
        <f t="shared" si="24"/>
        <v>0</v>
      </c>
      <c r="I40" s="64">
        <f t="shared" si="24"/>
        <v>0</v>
      </c>
      <c r="J40" s="64">
        <f t="shared" si="24"/>
        <v>0</v>
      </c>
      <c r="K40" s="64">
        <f t="shared" si="24"/>
        <v>0</v>
      </c>
      <c r="L40" s="64">
        <f t="shared" si="24"/>
        <v>0</v>
      </c>
      <c r="M40" s="64">
        <f t="shared" si="24"/>
        <v>0</v>
      </c>
      <c r="N40" s="64">
        <f t="shared" si="24"/>
        <v>0</v>
      </c>
      <c r="O40" s="64">
        <f t="shared" si="24"/>
        <v>0</v>
      </c>
      <c r="P40" s="64">
        <f t="shared" si="24"/>
        <v>0</v>
      </c>
      <c r="Q40" s="64">
        <f t="shared" si="24"/>
        <v>0</v>
      </c>
      <c r="R40" s="64">
        <f t="shared" si="24"/>
        <v>0</v>
      </c>
      <c r="S40" s="64">
        <f t="shared" si="24"/>
        <v>0</v>
      </c>
      <c r="T40" s="64">
        <f t="shared" si="24"/>
        <v>0</v>
      </c>
      <c r="U40" s="64">
        <f t="shared" si="24"/>
        <v>0</v>
      </c>
      <c r="V40" s="64">
        <f t="shared" si="24"/>
        <v>0</v>
      </c>
      <c r="W40" s="64">
        <f t="shared" si="24"/>
        <v>0</v>
      </c>
      <c r="X40" s="64">
        <f t="shared" si="24"/>
        <v>0</v>
      </c>
      <c r="Y40" s="64">
        <f t="shared" si="24"/>
        <v>0</v>
      </c>
      <c r="Z40" s="64">
        <f t="shared" si="24"/>
        <v>0</v>
      </c>
      <c r="AA40" s="64">
        <f t="shared" si="24"/>
        <v>0</v>
      </c>
      <c r="AB40" s="64">
        <f t="shared" si="24"/>
        <v>0</v>
      </c>
      <c r="AC40" s="64">
        <f t="shared" si="24"/>
        <v>0</v>
      </c>
      <c r="AD40" s="64">
        <f t="shared" si="24"/>
        <v>0</v>
      </c>
      <c r="AE40" s="64">
        <f t="shared" si="24"/>
        <v>0</v>
      </c>
      <c r="AF40" s="64">
        <f t="shared" si="24"/>
        <v>0</v>
      </c>
      <c r="AG40" s="64">
        <f t="shared" si="24"/>
        <v>0</v>
      </c>
      <c r="AH40" s="64">
        <f t="shared" si="24"/>
        <v>0</v>
      </c>
      <c r="AI40" s="64">
        <f t="shared" si="24"/>
        <v>0</v>
      </c>
      <c r="AJ40" s="64">
        <f t="shared" si="24"/>
        <v>0</v>
      </c>
      <c r="AK40" s="64">
        <f t="shared" si="24"/>
        <v>0</v>
      </c>
      <c r="AL40" s="64">
        <f t="shared" si="24"/>
        <v>0</v>
      </c>
      <c r="AM40" s="64">
        <f t="shared" ref="AM40:BV40" si="25">AL40</f>
        <v>0</v>
      </c>
      <c r="AN40" s="64">
        <f t="shared" si="25"/>
        <v>0</v>
      </c>
      <c r="AO40" s="64">
        <f t="shared" si="25"/>
        <v>0</v>
      </c>
      <c r="AP40" s="64">
        <f t="shared" si="25"/>
        <v>0</v>
      </c>
      <c r="AQ40" s="64">
        <f t="shared" si="25"/>
        <v>0</v>
      </c>
      <c r="AR40" s="64">
        <f t="shared" si="25"/>
        <v>0</v>
      </c>
      <c r="AS40" s="64">
        <f t="shared" si="25"/>
        <v>0</v>
      </c>
      <c r="AT40" s="64">
        <f t="shared" si="25"/>
        <v>0</v>
      </c>
      <c r="AU40" s="64">
        <f t="shared" si="25"/>
        <v>0</v>
      </c>
      <c r="AV40" s="64">
        <f t="shared" si="25"/>
        <v>0</v>
      </c>
      <c r="AW40" s="64">
        <f t="shared" si="25"/>
        <v>0</v>
      </c>
      <c r="AX40" s="64">
        <f t="shared" si="25"/>
        <v>0</v>
      </c>
      <c r="AY40" s="64">
        <f t="shared" si="25"/>
        <v>0</v>
      </c>
      <c r="AZ40" s="64">
        <f t="shared" si="25"/>
        <v>0</v>
      </c>
      <c r="BA40" s="64">
        <f t="shared" si="25"/>
        <v>0</v>
      </c>
      <c r="BB40" s="64">
        <f t="shared" si="25"/>
        <v>0</v>
      </c>
      <c r="BC40" s="64">
        <f t="shared" si="25"/>
        <v>0</v>
      </c>
      <c r="BD40" s="64">
        <f t="shared" si="25"/>
        <v>0</v>
      </c>
      <c r="BE40" s="64">
        <f t="shared" si="25"/>
        <v>0</v>
      </c>
      <c r="BF40" s="64">
        <f t="shared" si="25"/>
        <v>0</v>
      </c>
      <c r="BG40" s="64">
        <f t="shared" si="25"/>
        <v>0</v>
      </c>
      <c r="BH40" s="64">
        <f t="shared" si="25"/>
        <v>0</v>
      </c>
      <c r="BI40" s="64">
        <f t="shared" si="25"/>
        <v>0</v>
      </c>
      <c r="BJ40" s="64">
        <f t="shared" si="25"/>
        <v>0</v>
      </c>
      <c r="BK40" s="64">
        <f t="shared" si="25"/>
        <v>0</v>
      </c>
      <c r="BL40" s="64">
        <f t="shared" si="25"/>
        <v>0</v>
      </c>
      <c r="BM40" s="64">
        <f t="shared" si="25"/>
        <v>0</v>
      </c>
      <c r="BN40" s="64">
        <f t="shared" si="25"/>
        <v>0</v>
      </c>
      <c r="BO40" s="64">
        <f t="shared" si="25"/>
        <v>0</v>
      </c>
      <c r="BP40" s="64">
        <f t="shared" si="25"/>
        <v>0</v>
      </c>
      <c r="BQ40" s="64">
        <f t="shared" si="25"/>
        <v>0</v>
      </c>
      <c r="BR40" s="64">
        <f t="shared" si="25"/>
        <v>0</v>
      </c>
      <c r="BS40" s="64">
        <f t="shared" si="25"/>
        <v>0</v>
      </c>
      <c r="BT40" s="64">
        <f t="shared" si="25"/>
        <v>0</v>
      </c>
      <c r="BU40" s="64">
        <f t="shared" si="25"/>
        <v>0</v>
      </c>
      <c r="BV40" s="64">
        <f t="shared" si="25"/>
        <v>0</v>
      </c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</row>
    <row r="41" spans="2:111" s="63" customFormat="1" ht="12.75" x14ac:dyDescent="0.2">
      <c r="B41" s="54" t="s">
        <v>60</v>
      </c>
      <c r="C41" s="64">
        <v>0</v>
      </c>
      <c r="D41" s="64">
        <v>0</v>
      </c>
      <c r="E41" s="64">
        <v>0</v>
      </c>
      <c r="F41" s="60">
        <f t="shared" ref="F41:T41" si="26">F40-F42</f>
        <v>0</v>
      </c>
      <c r="G41" s="60">
        <f t="shared" si="26"/>
        <v>0</v>
      </c>
      <c r="H41" s="60">
        <f t="shared" si="26"/>
        <v>0</v>
      </c>
      <c r="I41" s="60">
        <f t="shared" si="26"/>
        <v>0</v>
      </c>
      <c r="J41" s="60">
        <f t="shared" si="26"/>
        <v>0</v>
      </c>
      <c r="K41" s="60">
        <f t="shared" si="26"/>
        <v>0</v>
      </c>
      <c r="L41" s="60">
        <f t="shared" si="26"/>
        <v>0</v>
      </c>
      <c r="M41" s="60">
        <f t="shared" si="26"/>
        <v>0</v>
      </c>
      <c r="N41" s="60">
        <f t="shared" si="26"/>
        <v>0</v>
      </c>
      <c r="O41" s="60">
        <f t="shared" si="26"/>
        <v>0</v>
      </c>
      <c r="P41" s="60">
        <f t="shared" si="26"/>
        <v>0</v>
      </c>
      <c r="Q41" s="60">
        <f t="shared" si="26"/>
        <v>0</v>
      </c>
      <c r="R41" s="60">
        <f t="shared" si="26"/>
        <v>0</v>
      </c>
      <c r="S41" s="60">
        <f t="shared" si="26"/>
        <v>0</v>
      </c>
      <c r="T41" s="60">
        <f t="shared" si="26"/>
        <v>0</v>
      </c>
      <c r="U41" s="60">
        <f t="shared" ref="U41:AJ41" si="27">U40-U42</f>
        <v>0</v>
      </c>
      <c r="V41" s="60">
        <f t="shared" si="27"/>
        <v>0</v>
      </c>
      <c r="W41" s="60">
        <f t="shared" si="27"/>
        <v>0</v>
      </c>
      <c r="X41" s="60">
        <f t="shared" si="27"/>
        <v>0</v>
      </c>
      <c r="Y41" s="60">
        <f t="shared" si="27"/>
        <v>0</v>
      </c>
      <c r="Z41" s="60">
        <f t="shared" si="27"/>
        <v>0</v>
      </c>
      <c r="AA41" s="60">
        <f t="shared" si="27"/>
        <v>0</v>
      </c>
      <c r="AB41" s="60">
        <f t="shared" si="27"/>
        <v>0</v>
      </c>
      <c r="AC41" s="60">
        <f t="shared" si="27"/>
        <v>0</v>
      </c>
      <c r="AD41" s="60">
        <f t="shared" si="27"/>
        <v>0</v>
      </c>
      <c r="AE41" s="60">
        <f t="shared" si="27"/>
        <v>0</v>
      </c>
      <c r="AF41" s="60">
        <f t="shared" si="27"/>
        <v>0</v>
      </c>
      <c r="AG41" s="60">
        <f t="shared" si="27"/>
        <v>0</v>
      </c>
      <c r="AH41" s="60">
        <f t="shared" si="27"/>
        <v>0</v>
      </c>
      <c r="AI41" s="60">
        <f t="shared" si="27"/>
        <v>0</v>
      </c>
      <c r="AJ41" s="60">
        <f t="shared" si="27"/>
        <v>0</v>
      </c>
      <c r="AK41" s="60">
        <f t="shared" ref="AK41:AZ41" si="28">AK40-AK42</f>
        <v>0</v>
      </c>
      <c r="AL41" s="60">
        <f t="shared" si="28"/>
        <v>0</v>
      </c>
      <c r="AM41" s="60">
        <f t="shared" si="28"/>
        <v>0</v>
      </c>
      <c r="AN41" s="60">
        <f t="shared" si="28"/>
        <v>0</v>
      </c>
      <c r="AO41" s="60">
        <f t="shared" si="28"/>
        <v>0</v>
      </c>
      <c r="AP41" s="60">
        <f t="shared" si="28"/>
        <v>0</v>
      </c>
      <c r="AQ41" s="60">
        <f t="shared" si="28"/>
        <v>0</v>
      </c>
      <c r="AR41" s="60">
        <f t="shared" si="28"/>
        <v>0</v>
      </c>
      <c r="AS41" s="60">
        <f t="shared" si="28"/>
        <v>0</v>
      </c>
      <c r="AT41" s="60">
        <f t="shared" si="28"/>
        <v>0</v>
      </c>
      <c r="AU41" s="60">
        <f t="shared" si="28"/>
        <v>0</v>
      </c>
      <c r="AV41" s="60">
        <f t="shared" si="28"/>
        <v>0</v>
      </c>
      <c r="AW41" s="60">
        <f t="shared" si="28"/>
        <v>0</v>
      </c>
      <c r="AX41" s="60">
        <f t="shared" si="28"/>
        <v>0</v>
      </c>
      <c r="AY41" s="60">
        <f t="shared" si="28"/>
        <v>0</v>
      </c>
      <c r="AZ41" s="60">
        <f t="shared" si="28"/>
        <v>0</v>
      </c>
      <c r="BA41" s="60">
        <f t="shared" ref="BA41:BP41" si="29">BA40-BA42</f>
        <v>0</v>
      </c>
      <c r="BB41" s="60">
        <f t="shared" si="29"/>
        <v>0</v>
      </c>
      <c r="BC41" s="60">
        <f t="shared" si="29"/>
        <v>0</v>
      </c>
      <c r="BD41" s="60">
        <f t="shared" si="29"/>
        <v>0</v>
      </c>
      <c r="BE41" s="60">
        <f t="shared" si="29"/>
        <v>0</v>
      </c>
      <c r="BF41" s="60">
        <f t="shared" si="29"/>
        <v>0</v>
      </c>
      <c r="BG41" s="60">
        <f t="shared" si="29"/>
        <v>0</v>
      </c>
      <c r="BH41" s="60">
        <f t="shared" si="29"/>
        <v>0</v>
      </c>
      <c r="BI41" s="60">
        <f t="shared" si="29"/>
        <v>0</v>
      </c>
      <c r="BJ41" s="60">
        <f t="shared" si="29"/>
        <v>0</v>
      </c>
      <c r="BK41" s="60">
        <f t="shared" si="29"/>
        <v>0</v>
      </c>
      <c r="BL41" s="60">
        <f t="shared" si="29"/>
        <v>0</v>
      </c>
      <c r="BM41" s="60">
        <f t="shared" si="29"/>
        <v>0</v>
      </c>
      <c r="BN41" s="60">
        <f t="shared" si="29"/>
        <v>0</v>
      </c>
      <c r="BO41" s="60">
        <f t="shared" si="29"/>
        <v>0</v>
      </c>
      <c r="BP41" s="60">
        <f t="shared" si="29"/>
        <v>0</v>
      </c>
      <c r="BQ41" s="60">
        <f t="shared" ref="BQ41:BV41" si="30">BQ40-BQ42</f>
        <v>0</v>
      </c>
      <c r="BR41" s="60">
        <f t="shared" si="30"/>
        <v>0</v>
      </c>
      <c r="BS41" s="60">
        <f t="shared" si="30"/>
        <v>0</v>
      </c>
      <c r="BT41" s="60">
        <f t="shared" si="30"/>
        <v>0</v>
      </c>
      <c r="BU41" s="60">
        <f t="shared" si="30"/>
        <v>0</v>
      </c>
      <c r="BV41" s="60">
        <f t="shared" si="30"/>
        <v>0</v>
      </c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</row>
    <row r="42" spans="2:111" s="63" customFormat="1" ht="12.75" x14ac:dyDescent="0.2">
      <c r="B42" s="53" t="s">
        <v>61</v>
      </c>
      <c r="C42" s="64">
        <v>0</v>
      </c>
      <c r="D42" s="64">
        <v>0</v>
      </c>
      <c r="E42" s="64">
        <v>0</v>
      </c>
      <c r="F42" s="64">
        <f>D27*$C$28/12</f>
        <v>0</v>
      </c>
      <c r="G42" s="64">
        <f t="shared" ref="G42:T42" si="31">F43*$C$28/12</f>
        <v>0</v>
      </c>
      <c r="H42" s="64">
        <f t="shared" si="31"/>
        <v>0</v>
      </c>
      <c r="I42" s="64">
        <f t="shared" si="31"/>
        <v>0</v>
      </c>
      <c r="J42" s="64">
        <f t="shared" si="31"/>
        <v>0</v>
      </c>
      <c r="K42" s="64">
        <f t="shared" si="31"/>
        <v>0</v>
      </c>
      <c r="L42" s="64">
        <f t="shared" si="31"/>
        <v>0</v>
      </c>
      <c r="M42" s="64">
        <f t="shared" si="31"/>
        <v>0</v>
      </c>
      <c r="N42" s="64">
        <f t="shared" si="31"/>
        <v>0</v>
      </c>
      <c r="O42" s="64">
        <f t="shared" si="31"/>
        <v>0</v>
      </c>
      <c r="P42" s="64">
        <f t="shared" si="31"/>
        <v>0</v>
      </c>
      <c r="Q42" s="64">
        <f t="shared" si="31"/>
        <v>0</v>
      </c>
      <c r="R42" s="64">
        <f t="shared" si="31"/>
        <v>0</v>
      </c>
      <c r="S42" s="64">
        <f t="shared" si="31"/>
        <v>0</v>
      </c>
      <c r="T42" s="64">
        <f t="shared" si="31"/>
        <v>0</v>
      </c>
      <c r="U42" s="64">
        <f t="shared" ref="U42:AA42" si="32">T43*$C$28/12</f>
        <v>0</v>
      </c>
      <c r="V42" s="64">
        <f t="shared" si="32"/>
        <v>0</v>
      </c>
      <c r="W42" s="64">
        <f t="shared" si="32"/>
        <v>0</v>
      </c>
      <c r="X42" s="64">
        <f t="shared" si="32"/>
        <v>0</v>
      </c>
      <c r="Y42" s="64">
        <f t="shared" si="32"/>
        <v>0</v>
      </c>
      <c r="Z42" s="64">
        <f t="shared" si="32"/>
        <v>0</v>
      </c>
      <c r="AA42" s="64">
        <f t="shared" si="32"/>
        <v>0</v>
      </c>
      <c r="AB42" s="64">
        <f>IF(AA43*$C$28/12&lt;0,0,AA43*$C$28/12)</f>
        <v>0</v>
      </c>
      <c r="AC42" s="64">
        <f t="shared" ref="AC42:AT42" si="33">IF(AB43*$C$28/12&lt;0,0,AB43*$C$28/12)</f>
        <v>0</v>
      </c>
      <c r="AD42" s="64">
        <f t="shared" si="33"/>
        <v>0</v>
      </c>
      <c r="AE42" s="64">
        <f t="shared" si="33"/>
        <v>0</v>
      </c>
      <c r="AF42" s="64">
        <f t="shared" si="33"/>
        <v>0</v>
      </c>
      <c r="AG42" s="64">
        <f t="shared" si="33"/>
        <v>0</v>
      </c>
      <c r="AH42" s="64">
        <f t="shared" si="33"/>
        <v>0</v>
      </c>
      <c r="AI42" s="64">
        <f t="shared" si="33"/>
        <v>0</v>
      </c>
      <c r="AJ42" s="64">
        <f t="shared" si="33"/>
        <v>0</v>
      </c>
      <c r="AK42" s="64">
        <f t="shared" si="33"/>
        <v>0</v>
      </c>
      <c r="AL42" s="64">
        <f t="shared" si="33"/>
        <v>0</v>
      </c>
      <c r="AM42" s="64">
        <f>IF(AL43*$C$28/12&lt;0,0,AL43*$C$28/12)</f>
        <v>0</v>
      </c>
      <c r="AN42" s="64">
        <f t="shared" si="33"/>
        <v>0</v>
      </c>
      <c r="AO42" s="64">
        <f t="shared" si="33"/>
        <v>0</v>
      </c>
      <c r="AP42" s="64">
        <f t="shared" si="33"/>
        <v>0</v>
      </c>
      <c r="AQ42" s="64">
        <f t="shared" si="33"/>
        <v>0</v>
      </c>
      <c r="AR42" s="64">
        <f t="shared" si="33"/>
        <v>0</v>
      </c>
      <c r="AS42" s="64">
        <f>IF(AR43*$C$28/12&lt;0,0,AR43*$C$28/12)</f>
        <v>0</v>
      </c>
      <c r="AT42" s="64">
        <f t="shared" si="33"/>
        <v>0</v>
      </c>
      <c r="AU42" s="64">
        <f t="shared" ref="AU42:BB42" si="34">IF(AT43*$C$28/12&lt;0,0,AT43*$C$28/12)</f>
        <v>0</v>
      </c>
      <c r="AV42" s="64">
        <f t="shared" si="34"/>
        <v>0</v>
      </c>
      <c r="AW42" s="64">
        <f t="shared" si="34"/>
        <v>0</v>
      </c>
      <c r="AX42" s="64">
        <f t="shared" si="34"/>
        <v>0</v>
      </c>
      <c r="AY42" s="64">
        <f t="shared" si="34"/>
        <v>0</v>
      </c>
      <c r="AZ42" s="64">
        <f t="shared" si="34"/>
        <v>0</v>
      </c>
      <c r="BA42" s="64">
        <f t="shared" si="34"/>
        <v>0</v>
      </c>
      <c r="BB42" s="64">
        <f t="shared" si="34"/>
        <v>0</v>
      </c>
      <c r="BC42" s="64">
        <f t="shared" ref="BC42:BP42" si="35">BB43*$C$28/12</f>
        <v>0</v>
      </c>
      <c r="BD42" s="64">
        <f t="shared" si="35"/>
        <v>0</v>
      </c>
      <c r="BE42" s="64">
        <f t="shared" si="35"/>
        <v>0</v>
      </c>
      <c r="BF42" s="64">
        <f t="shared" si="35"/>
        <v>0</v>
      </c>
      <c r="BG42" s="64">
        <f t="shared" si="35"/>
        <v>0</v>
      </c>
      <c r="BH42" s="64">
        <f t="shared" si="35"/>
        <v>0</v>
      </c>
      <c r="BI42" s="64">
        <f t="shared" si="35"/>
        <v>0</v>
      </c>
      <c r="BJ42" s="64">
        <f t="shared" si="35"/>
        <v>0</v>
      </c>
      <c r="BK42" s="64">
        <f t="shared" si="35"/>
        <v>0</v>
      </c>
      <c r="BL42" s="64">
        <f t="shared" si="35"/>
        <v>0</v>
      </c>
      <c r="BM42" s="64">
        <f t="shared" si="35"/>
        <v>0</v>
      </c>
      <c r="BN42" s="64">
        <f t="shared" si="35"/>
        <v>0</v>
      </c>
      <c r="BO42" s="64">
        <f t="shared" si="35"/>
        <v>0</v>
      </c>
      <c r="BP42" s="64">
        <f t="shared" si="35"/>
        <v>0</v>
      </c>
      <c r="BQ42" s="64">
        <f t="shared" ref="BQ42:BV42" si="36">BP43*$C$28/12</f>
        <v>0</v>
      </c>
      <c r="BR42" s="64">
        <f t="shared" si="36"/>
        <v>0</v>
      </c>
      <c r="BS42" s="64">
        <f t="shared" si="36"/>
        <v>0</v>
      </c>
      <c r="BT42" s="64">
        <f t="shared" si="36"/>
        <v>0</v>
      </c>
      <c r="BU42" s="64">
        <f t="shared" si="36"/>
        <v>0</v>
      </c>
      <c r="BV42" s="64">
        <f t="shared" si="36"/>
        <v>0</v>
      </c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</row>
    <row r="43" spans="2:111" s="63" customFormat="1" ht="12.75" x14ac:dyDescent="0.2">
      <c r="B43" s="53" t="s">
        <v>62</v>
      </c>
      <c r="C43" s="64">
        <f>D32-C40+C42</f>
        <v>0</v>
      </c>
      <c r="D43" s="64">
        <f>C43-D40+D42</f>
        <v>0</v>
      </c>
      <c r="E43" s="64">
        <f>D43-E40+E42</f>
        <v>0</v>
      </c>
      <c r="F43" s="64">
        <f>D27-F40+F42</f>
        <v>0</v>
      </c>
      <c r="G43" s="64">
        <f t="shared" ref="G43:T43" si="37">F43-G40+G42</f>
        <v>0</v>
      </c>
      <c r="H43" s="64">
        <f t="shared" si="37"/>
        <v>0</v>
      </c>
      <c r="I43" s="64">
        <f t="shared" si="37"/>
        <v>0</v>
      </c>
      <c r="J43" s="64">
        <f t="shared" si="37"/>
        <v>0</v>
      </c>
      <c r="K43" s="64">
        <f t="shared" si="37"/>
        <v>0</v>
      </c>
      <c r="L43" s="64">
        <f t="shared" si="37"/>
        <v>0</v>
      </c>
      <c r="M43" s="64">
        <f t="shared" si="37"/>
        <v>0</v>
      </c>
      <c r="N43" s="64">
        <f t="shared" si="37"/>
        <v>0</v>
      </c>
      <c r="O43" s="64">
        <f t="shared" si="37"/>
        <v>0</v>
      </c>
      <c r="P43" s="64">
        <f t="shared" si="37"/>
        <v>0</v>
      </c>
      <c r="Q43" s="64">
        <f t="shared" si="37"/>
        <v>0</v>
      </c>
      <c r="R43" s="64">
        <f t="shared" si="37"/>
        <v>0</v>
      </c>
      <c r="S43" s="64">
        <f t="shared" si="37"/>
        <v>0</v>
      </c>
      <c r="T43" s="64">
        <f t="shared" si="37"/>
        <v>0</v>
      </c>
      <c r="U43" s="64">
        <f t="shared" ref="U43:AJ43" si="38">T43-U40+U42</f>
        <v>0</v>
      </c>
      <c r="V43" s="64">
        <f t="shared" si="38"/>
        <v>0</v>
      </c>
      <c r="W43" s="64">
        <f t="shared" si="38"/>
        <v>0</v>
      </c>
      <c r="X43" s="64">
        <f t="shared" si="38"/>
        <v>0</v>
      </c>
      <c r="Y43" s="64">
        <f t="shared" si="38"/>
        <v>0</v>
      </c>
      <c r="Z43" s="64">
        <f t="shared" si="38"/>
        <v>0</v>
      </c>
      <c r="AA43" s="64">
        <f t="shared" si="38"/>
        <v>0</v>
      </c>
      <c r="AB43" s="64">
        <f t="shared" si="38"/>
        <v>0</v>
      </c>
      <c r="AC43" s="64">
        <f t="shared" si="38"/>
        <v>0</v>
      </c>
      <c r="AD43" s="64">
        <f t="shared" si="38"/>
        <v>0</v>
      </c>
      <c r="AE43" s="64">
        <f t="shared" si="38"/>
        <v>0</v>
      </c>
      <c r="AF43" s="64">
        <f t="shared" si="38"/>
        <v>0</v>
      </c>
      <c r="AG43" s="64">
        <f t="shared" si="38"/>
        <v>0</v>
      </c>
      <c r="AH43" s="64">
        <f t="shared" si="38"/>
        <v>0</v>
      </c>
      <c r="AI43" s="64">
        <f t="shared" si="38"/>
        <v>0</v>
      </c>
      <c r="AJ43" s="64">
        <f t="shared" si="38"/>
        <v>0</v>
      </c>
      <c r="AK43" s="64">
        <f t="shared" ref="AK43:AZ43" si="39">AJ43-AK40+AK42</f>
        <v>0</v>
      </c>
      <c r="AL43" s="64">
        <f t="shared" si="39"/>
        <v>0</v>
      </c>
      <c r="AM43" s="64">
        <f t="shared" si="39"/>
        <v>0</v>
      </c>
      <c r="AN43" s="64">
        <f t="shared" si="39"/>
        <v>0</v>
      </c>
      <c r="AO43" s="64">
        <f t="shared" si="39"/>
        <v>0</v>
      </c>
      <c r="AP43" s="64">
        <f t="shared" si="39"/>
        <v>0</v>
      </c>
      <c r="AQ43" s="64">
        <f t="shared" si="39"/>
        <v>0</v>
      </c>
      <c r="AR43" s="64">
        <f t="shared" si="39"/>
        <v>0</v>
      </c>
      <c r="AS43" s="64">
        <f t="shared" si="39"/>
        <v>0</v>
      </c>
      <c r="AT43" s="64">
        <f t="shared" si="39"/>
        <v>0</v>
      </c>
      <c r="AU43" s="64">
        <f t="shared" si="39"/>
        <v>0</v>
      </c>
      <c r="AV43" s="64">
        <f t="shared" si="39"/>
        <v>0</v>
      </c>
      <c r="AW43" s="64">
        <f t="shared" si="39"/>
        <v>0</v>
      </c>
      <c r="AX43" s="64">
        <f t="shared" si="39"/>
        <v>0</v>
      </c>
      <c r="AY43" s="64">
        <f t="shared" si="39"/>
        <v>0</v>
      </c>
      <c r="AZ43" s="64">
        <f t="shared" si="39"/>
        <v>0</v>
      </c>
      <c r="BA43" s="64">
        <f t="shared" ref="BA43:BP43" si="40">AZ43-BA40+BA42</f>
        <v>0</v>
      </c>
      <c r="BB43" s="64">
        <f t="shared" si="40"/>
        <v>0</v>
      </c>
      <c r="BC43" s="64">
        <f t="shared" si="40"/>
        <v>0</v>
      </c>
      <c r="BD43" s="64">
        <f t="shared" si="40"/>
        <v>0</v>
      </c>
      <c r="BE43" s="64">
        <f t="shared" si="40"/>
        <v>0</v>
      </c>
      <c r="BF43" s="64">
        <f t="shared" si="40"/>
        <v>0</v>
      </c>
      <c r="BG43" s="64">
        <f t="shared" si="40"/>
        <v>0</v>
      </c>
      <c r="BH43" s="64">
        <f t="shared" si="40"/>
        <v>0</v>
      </c>
      <c r="BI43" s="64">
        <f t="shared" si="40"/>
        <v>0</v>
      </c>
      <c r="BJ43" s="64">
        <f t="shared" si="40"/>
        <v>0</v>
      </c>
      <c r="BK43" s="64">
        <f t="shared" si="40"/>
        <v>0</v>
      </c>
      <c r="BL43" s="64">
        <f t="shared" si="40"/>
        <v>0</v>
      </c>
      <c r="BM43" s="64">
        <f t="shared" si="40"/>
        <v>0</v>
      </c>
      <c r="BN43" s="64">
        <f t="shared" si="40"/>
        <v>0</v>
      </c>
      <c r="BO43" s="64">
        <f t="shared" si="40"/>
        <v>0</v>
      </c>
      <c r="BP43" s="64">
        <f t="shared" si="40"/>
        <v>0</v>
      </c>
      <c r="BQ43" s="64">
        <f t="shared" ref="BQ43:BV43" si="41">BP43-BQ40+BQ42</f>
        <v>0</v>
      </c>
      <c r="BR43" s="64">
        <f t="shared" si="41"/>
        <v>0</v>
      </c>
      <c r="BS43" s="64">
        <f t="shared" si="41"/>
        <v>0</v>
      </c>
      <c r="BT43" s="64">
        <f t="shared" si="41"/>
        <v>0</v>
      </c>
      <c r="BU43" s="64">
        <f t="shared" si="41"/>
        <v>0</v>
      </c>
      <c r="BV43" s="64">
        <f t="shared" si="41"/>
        <v>0</v>
      </c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</row>
    <row r="44" spans="2:111" s="63" customFormat="1" ht="12.75" x14ac:dyDescent="0.2">
      <c r="C44" s="64"/>
      <c r="D44" s="64"/>
    </row>
    <row r="45" spans="2:111" s="63" customFormat="1" ht="12.75" x14ac:dyDescent="0.2">
      <c r="B45" s="53" t="s">
        <v>59</v>
      </c>
      <c r="C45" s="64">
        <v>1</v>
      </c>
      <c r="D45" s="64">
        <f>C45+1</f>
        <v>2</v>
      </c>
      <c r="E45" s="64">
        <f>D45+1</f>
        <v>3</v>
      </c>
      <c r="F45" s="64">
        <f t="shared" ref="F45:T45" si="42">E45+1</f>
        <v>4</v>
      </c>
      <c r="G45" s="64">
        <f t="shared" si="42"/>
        <v>5</v>
      </c>
      <c r="H45" s="64">
        <f t="shared" si="42"/>
        <v>6</v>
      </c>
      <c r="I45" s="64">
        <f t="shared" si="42"/>
        <v>7</v>
      </c>
      <c r="J45" s="64">
        <f t="shared" si="42"/>
        <v>8</v>
      </c>
      <c r="K45" s="64">
        <f t="shared" si="42"/>
        <v>9</v>
      </c>
      <c r="L45" s="64">
        <f t="shared" si="42"/>
        <v>10</v>
      </c>
      <c r="M45" s="64">
        <f t="shared" si="42"/>
        <v>11</v>
      </c>
      <c r="N45" s="64">
        <f t="shared" si="42"/>
        <v>12</v>
      </c>
      <c r="O45" s="64">
        <f t="shared" si="42"/>
        <v>13</v>
      </c>
      <c r="P45" s="64">
        <f t="shared" si="42"/>
        <v>14</v>
      </c>
      <c r="Q45" s="64">
        <f t="shared" si="42"/>
        <v>15</v>
      </c>
      <c r="R45" s="64">
        <f t="shared" si="42"/>
        <v>16</v>
      </c>
      <c r="S45" s="64">
        <f t="shared" si="42"/>
        <v>17</v>
      </c>
      <c r="T45" s="64">
        <f t="shared" si="42"/>
        <v>18</v>
      </c>
      <c r="U45" s="64">
        <f t="shared" ref="U45:AJ45" si="43">T45+1</f>
        <v>19</v>
      </c>
      <c r="V45" s="64">
        <f t="shared" si="43"/>
        <v>20</v>
      </c>
      <c r="W45" s="64">
        <f t="shared" si="43"/>
        <v>21</v>
      </c>
      <c r="X45" s="64">
        <f t="shared" si="43"/>
        <v>22</v>
      </c>
      <c r="Y45" s="64">
        <f t="shared" si="43"/>
        <v>23</v>
      </c>
      <c r="Z45" s="64">
        <f t="shared" si="43"/>
        <v>24</v>
      </c>
      <c r="AA45" s="64">
        <f t="shared" si="43"/>
        <v>25</v>
      </c>
      <c r="AB45" s="64">
        <f t="shared" si="43"/>
        <v>26</v>
      </c>
      <c r="AC45" s="64">
        <f t="shared" si="43"/>
        <v>27</v>
      </c>
      <c r="AD45" s="64">
        <f t="shared" si="43"/>
        <v>28</v>
      </c>
      <c r="AE45" s="64">
        <f t="shared" si="43"/>
        <v>29</v>
      </c>
      <c r="AF45" s="64">
        <f t="shared" si="43"/>
        <v>30</v>
      </c>
      <c r="AG45" s="64">
        <f t="shared" si="43"/>
        <v>31</v>
      </c>
      <c r="AH45" s="64">
        <f t="shared" si="43"/>
        <v>32</v>
      </c>
      <c r="AI45" s="64">
        <f t="shared" si="43"/>
        <v>33</v>
      </c>
      <c r="AJ45" s="64">
        <f t="shared" si="43"/>
        <v>34</v>
      </c>
      <c r="AK45" s="64">
        <f t="shared" ref="AK45:AZ45" si="44">AJ45+1</f>
        <v>35</v>
      </c>
      <c r="AL45" s="64">
        <f t="shared" si="44"/>
        <v>36</v>
      </c>
      <c r="AM45" s="64">
        <f t="shared" si="44"/>
        <v>37</v>
      </c>
      <c r="AN45" s="64">
        <f t="shared" si="44"/>
        <v>38</v>
      </c>
      <c r="AO45" s="64">
        <f t="shared" si="44"/>
        <v>39</v>
      </c>
      <c r="AP45" s="64">
        <f t="shared" si="44"/>
        <v>40</v>
      </c>
      <c r="AQ45" s="64">
        <f t="shared" si="44"/>
        <v>41</v>
      </c>
      <c r="AR45" s="64">
        <f t="shared" si="44"/>
        <v>42</v>
      </c>
      <c r="AS45" s="64">
        <f t="shared" si="44"/>
        <v>43</v>
      </c>
      <c r="AT45" s="64">
        <f t="shared" si="44"/>
        <v>44</v>
      </c>
      <c r="AU45" s="64">
        <f t="shared" si="44"/>
        <v>45</v>
      </c>
      <c r="AV45" s="64">
        <f t="shared" si="44"/>
        <v>46</v>
      </c>
      <c r="AW45" s="64">
        <f t="shared" si="44"/>
        <v>47</v>
      </c>
      <c r="AX45" s="64">
        <f t="shared" si="44"/>
        <v>48</v>
      </c>
      <c r="AY45" s="64">
        <f t="shared" si="44"/>
        <v>49</v>
      </c>
      <c r="AZ45" s="64">
        <f t="shared" si="44"/>
        <v>50</v>
      </c>
      <c r="BA45" s="64">
        <f t="shared" ref="BA45:BM45" si="45">AZ45+1</f>
        <v>51</v>
      </c>
      <c r="BB45" s="64">
        <f t="shared" si="45"/>
        <v>52</v>
      </c>
      <c r="BC45" s="64">
        <f t="shared" si="45"/>
        <v>53</v>
      </c>
      <c r="BD45" s="64">
        <f t="shared" si="45"/>
        <v>54</v>
      </c>
      <c r="BE45" s="64">
        <f t="shared" si="45"/>
        <v>55</v>
      </c>
      <c r="BF45" s="64">
        <f t="shared" si="45"/>
        <v>56</v>
      </c>
      <c r="BG45" s="64">
        <f t="shared" si="45"/>
        <v>57</v>
      </c>
      <c r="BH45" s="64">
        <f t="shared" si="45"/>
        <v>58</v>
      </c>
      <c r="BI45" s="64">
        <f t="shared" si="45"/>
        <v>59</v>
      </c>
      <c r="BJ45" s="64">
        <f t="shared" si="45"/>
        <v>60</v>
      </c>
      <c r="BK45" s="64">
        <f t="shared" si="45"/>
        <v>61</v>
      </c>
      <c r="BL45" s="64">
        <f t="shared" si="45"/>
        <v>62</v>
      </c>
      <c r="BM45" s="64">
        <f t="shared" si="45"/>
        <v>63</v>
      </c>
    </row>
    <row r="46" spans="2:111" s="63" customFormat="1" ht="12.75" x14ac:dyDescent="0.2">
      <c r="B46" s="54" t="s">
        <v>58</v>
      </c>
      <c r="C46" s="64">
        <f>E30</f>
        <v>0</v>
      </c>
      <c r="D46" s="64">
        <f t="shared" ref="D46:AI46" si="46">C46</f>
        <v>0</v>
      </c>
      <c r="E46" s="64">
        <f>D46</f>
        <v>0</v>
      </c>
      <c r="F46" s="64">
        <f t="shared" si="46"/>
        <v>0</v>
      </c>
      <c r="G46" s="64">
        <f t="shared" si="46"/>
        <v>0</v>
      </c>
      <c r="H46" s="64">
        <f t="shared" si="46"/>
        <v>0</v>
      </c>
      <c r="I46" s="64">
        <f t="shared" si="46"/>
        <v>0</v>
      </c>
      <c r="J46" s="64">
        <f t="shared" si="46"/>
        <v>0</v>
      </c>
      <c r="K46" s="64">
        <f t="shared" si="46"/>
        <v>0</v>
      </c>
      <c r="L46" s="64">
        <f t="shared" si="46"/>
        <v>0</v>
      </c>
      <c r="M46" s="64">
        <f t="shared" si="46"/>
        <v>0</v>
      </c>
      <c r="N46" s="64">
        <f t="shared" si="46"/>
        <v>0</v>
      </c>
      <c r="O46" s="64">
        <f t="shared" si="46"/>
        <v>0</v>
      </c>
      <c r="P46" s="64">
        <f t="shared" si="46"/>
        <v>0</v>
      </c>
      <c r="Q46" s="64">
        <f t="shared" si="46"/>
        <v>0</v>
      </c>
      <c r="R46" s="64">
        <f t="shared" si="46"/>
        <v>0</v>
      </c>
      <c r="S46" s="64">
        <f t="shared" si="46"/>
        <v>0</v>
      </c>
      <c r="T46" s="64">
        <f t="shared" si="46"/>
        <v>0</v>
      </c>
      <c r="U46" s="64">
        <f t="shared" si="46"/>
        <v>0</v>
      </c>
      <c r="V46" s="64">
        <f t="shared" si="46"/>
        <v>0</v>
      </c>
      <c r="W46" s="64">
        <f t="shared" si="46"/>
        <v>0</v>
      </c>
      <c r="X46" s="64">
        <f t="shared" si="46"/>
        <v>0</v>
      </c>
      <c r="Y46" s="64">
        <f t="shared" si="46"/>
        <v>0</v>
      </c>
      <c r="Z46" s="64">
        <f t="shared" si="46"/>
        <v>0</v>
      </c>
      <c r="AA46" s="64">
        <f t="shared" si="46"/>
        <v>0</v>
      </c>
      <c r="AB46" s="64">
        <f t="shared" si="46"/>
        <v>0</v>
      </c>
      <c r="AC46" s="64">
        <f t="shared" si="46"/>
        <v>0</v>
      </c>
      <c r="AD46" s="64">
        <f t="shared" si="46"/>
        <v>0</v>
      </c>
      <c r="AE46" s="64">
        <f t="shared" si="46"/>
        <v>0</v>
      </c>
      <c r="AF46" s="64">
        <f t="shared" si="46"/>
        <v>0</v>
      </c>
      <c r="AG46" s="64">
        <f t="shared" si="46"/>
        <v>0</v>
      </c>
      <c r="AH46" s="64">
        <f t="shared" si="46"/>
        <v>0</v>
      </c>
      <c r="AI46" s="64">
        <f t="shared" si="46"/>
        <v>0</v>
      </c>
      <c r="AJ46" s="64">
        <f t="shared" ref="AJ46:BM46" si="47">AI46</f>
        <v>0</v>
      </c>
      <c r="AK46" s="64">
        <f t="shared" si="47"/>
        <v>0</v>
      </c>
      <c r="AL46" s="64">
        <f t="shared" si="47"/>
        <v>0</v>
      </c>
      <c r="AM46" s="64">
        <f t="shared" si="47"/>
        <v>0</v>
      </c>
      <c r="AN46" s="64">
        <f t="shared" si="47"/>
        <v>0</v>
      </c>
      <c r="AO46" s="64">
        <f t="shared" si="47"/>
        <v>0</v>
      </c>
      <c r="AP46" s="64">
        <f t="shared" si="47"/>
        <v>0</v>
      </c>
      <c r="AQ46" s="64">
        <f t="shared" si="47"/>
        <v>0</v>
      </c>
      <c r="AR46" s="64">
        <f t="shared" si="47"/>
        <v>0</v>
      </c>
      <c r="AS46" s="64">
        <f t="shared" si="47"/>
        <v>0</v>
      </c>
      <c r="AT46" s="64">
        <f t="shared" si="47"/>
        <v>0</v>
      </c>
      <c r="AU46" s="64">
        <f t="shared" si="47"/>
        <v>0</v>
      </c>
      <c r="AV46" s="64">
        <f t="shared" si="47"/>
        <v>0</v>
      </c>
      <c r="AW46" s="64">
        <f t="shared" si="47"/>
        <v>0</v>
      </c>
      <c r="AX46" s="64">
        <f t="shared" si="47"/>
        <v>0</v>
      </c>
      <c r="AY46" s="64">
        <f t="shared" si="47"/>
        <v>0</v>
      </c>
      <c r="AZ46" s="64">
        <f t="shared" si="47"/>
        <v>0</v>
      </c>
      <c r="BA46" s="64">
        <f t="shared" si="47"/>
        <v>0</v>
      </c>
      <c r="BB46" s="64">
        <f t="shared" si="47"/>
        <v>0</v>
      </c>
      <c r="BC46" s="64">
        <f t="shared" si="47"/>
        <v>0</v>
      </c>
      <c r="BD46" s="64">
        <f t="shared" si="47"/>
        <v>0</v>
      </c>
      <c r="BE46" s="64">
        <f t="shared" si="47"/>
        <v>0</v>
      </c>
      <c r="BF46" s="64">
        <f t="shared" si="47"/>
        <v>0</v>
      </c>
      <c r="BG46" s="64">
        <f t="shared" si="47"/>
        <v>0</v>
      </c>
      <c r="BH46" s="64">
        <f t="shared" si="47"/>
        <v>0</v>
      </c>
      <c r="BI46" s="64">
        <f t="shared" si="47"/>
        <v>0</v>
      </c>
      <c r="BJ46" s="64">
        <f t="shared" si="47"/>
        <v>0</v>
      </c>
      <c r="BK46" s="64">
        <f t="shared" si="47"/>
        <v>0</v>
      </c>
      <c r="BL46" s="64">
        <f t="shared" si="47"/>
        <v>0</v>
      </c>
      <c r="BM46" s="64">
        <f t="shared" si="47"/>
        <v>0</v>
      </c>
    </row>
    <row r="47" spans="2:111" s="63" customFormat="1" ht="12.75" x14ac:dyDescent="0.2">
      <c r="B47" s="54" t="s">
        <v>60</v>
      </c>
      <c r="C47" s="60">
        <f>C46-C48</f>
        <v>0</v>
      </c>
      <c r="D47" s="60">
        <f>D46-D48</f>
        <v>0</v>
      </c>
      <c r="E47" s="60">
        <f t="shared" ref="E47:T47" si="48">E46-E48</f>
        <v>0</v>
      </c>
      <c r="F47" s="60">
        <f t="shared" si="48"/>
        <v>0</v>
      </c>
      <c r="G47" s="60">
        <f t="shared" si="48"/>
        <v>0</v>
      </c>
      <c r="H47" s="60">
        <f t="shared" si="48"/>
        <v>0</v>
      </c>
      <c r="I47" s="60">
        <f t="shared" si="48"/>
        <v>0</v>
      </c>
      <c r="J47" s="60">
        <f t="shared" si="48"/>
        <v>0</v>
      </c>
      <c r="K47" s="60">
        <f t="shared" si="48"/>
        <v>0</v>
      </c>
      <c r="L47" s="60">
        <f t="shared" si="48"/>
        <v>0</v>
      </c>
      <c r="M47" s="60">
        <f t="shared" si="48"/>
        <v>0</v>
      </c>
      <c r="N47" s="60">
        <f t="shared" si="48"/>
        <v>0</v>
      </c>
      <c r="O47" s="60">
        <f t="shared" si="48"/>
        <v>0</v>
      </c>
      <c r="P47" s="60">
        <f t="shared" si="48"/>
        <v>0</v>
      </c>
      <c r="Q47" s="60">
        <f t="shared" si="48"/>
        <v>0</v>
      </c>
      <c r="R47" s="60">
        <f t="shared" si="48"/>
        <v>0</v>
      </c>
      <c r="S47" s="60">
        <f t="shared" si="48"/>
        <v>0</v>
      </c>
      <c r="T47" s="60">
        <f t="shared" si="48"/>
        <v>0</v>
      </c>
      <c r="U47" s="60">
        <f t="shared" ref="U47:AJ47" si="49">U46-U48</f>
        <v>0</v>
      </c>
      <c r="V47" s="60">
        <f t="shared" si="49"/>
        <v>0</v>
      </c>
      <c r="W47" s="60">
        <f t="shared" si="49"/>
        <v>0</v>
      </c>
      <c r="X47" s="60">
        <f t="shared" si="49"/>
        <v>0</v>
      </c>
      <c r="Y47" s="60">
        <f t="shared" si="49"/>
        <v>0</v>
      </c>
      <c r="Z47" s="60">
        <f t="shared" si="49"/>
        <v>0</v>
      </c>
      <c r="AA47" s="60">
        <f t="shared" si="49"/>
        <v>0</v>
      </c>
      <c r="AB47" s="60">
        <f t="shared" si="49"/>
        <v>0</v>
      </c>
      <c r="AC47" s="60">
        <f t="shared" si="49"/>
        <v>0</v>
      </c>
      <c r="AD47" s="60">
        <f t="shared" si="49"/>
        <v>0</v>
      </c>
      <c r="AE47" s="60">
        <f t="shared" si="49"/>
        <v>0</v>
      </c>
      <c r="AF47" s="60">
        <f t="shared" si="49"/>
        <v>0</v>
      </c>
      <c r="AG47" s="60">
        <f t="shared" si="49"/>
        <v>0</v>
      </c>
      <c r="AH47" s="60">
        <f t="shared" si="49"/>
        <v>0</v>
      </c>
      <c r="AI47" s="60">
        <f t="shared" si="49"/>
        <v>0</v>
      </c>
      <c r="AJ47" s="60">
        <f t="shared" si="49"/>
        <v>0</v>
      </c>
      <c r="AK47" s="60">
        <f t="shared" ref="AK47:AZ47" si="50">AK46-AK48</f>
        <v>0</v>
      </c>
      <c r="AL47" s="60">
        <f t="shared" si="50"/>
        <v>0</v>
      </c>
      <c r="AM47" s="60">
        <f t="shared" si="50"/>
        <v>0</v>
      </c>
      <c r="AN47" s="60">
        <f t="shared" si="50"/>
        <v>0</v>
      </c>
      <c r="AO47" s="60">
        <f t="shared" si="50"/>
        <v>0</v>
      </c>
      <c r="AP47" s="60">
        <f t="shared" si="50"/>
        <v>0</v>
      </c>
      <c r="AQ47" s="60">
        <f t="shared" si="50"/>
        <v>0</v>
      </c>
      <c r="AR47" s="60">
        <f t="shared" si="50"/>
        <v>0</v>
      </c>
      <c r="AS47" s="60">
        <f t="shared" si="50"/>
        <v>0</v>
      </c>
      <c r="AT47" s="60">
        <f t="shared" si="50"/>
        <v>0</v>
      </c>
      <c r="AU47" s="60">
        <f t="shared" si="50"/>
        <v>0</v>
      </c>
      <c r="AV47" s="60">
        <f t="shared" si="50"/>
        <v>0</v>
      </c>
      <c r="AW47" s="60">
        <f t="shared" si="50"/>
        <v>0</v>
      </c>
      <c r="AX47" s="60">
        <f t="shared" si="50"/>
        <v>0</v>
      </c>
      <c r="AY47" s="60">
        <f t="shared" si="50"/>
        <v>0</v>
      </c>
      <c r="AZ47" s="60">
        <f t="shared" si="50"/>
        <v>0</v>
      </c>
      <c r="BA47" s="60">
        <f t="shared" ref="BA47:BM47" si="51">BA46-BA48</f>
        <v>0</v>
      </c>
      <c r="BB47" s="60">
        <f t="shared" si="51"/>
        <v>0</v>
      </c>
      <c r="BC47" s="60">
        <f t="shared" si="51"/>
        <v>0</v>
      </c>
      <c r="BD47" s="60">
        <f t="shared" si="51"/>
        <v>0</v>
      </c>
      <c r="BE47" s="60">
        <f t="shared" si="51"/>
        <v>0</v>
      </c>
      <c r="BF47" s="60">
        <f t="shared" si="51"/>
        <v>0</v>
      </c>
      <c r="BG47" s="60">
        <f t="shared" si="51"/>
        <v>0</v>
      </c>
      <c r="BH47" s="60">
        <f t="shared" si="51"/>
        <v>0</v>
      </c>
      <c r="BI47" s="60">
        <f t="shared" si="51"/>
        <v>0</v>
      </c>
      <c r="BJ47" s="60">
        <f t="shared" si="51"/>
        <v>0</v>
      </c>
      <c r="BK47" s="60">
        <f t="shared" si="51"/>
        <v>0</v>
      </c>
      <c r="BL47" s="60">
        <f t="shared" si="51"/>
        <v>0</v>
      </c>
      <c r="BM47" s="60">
        <f t="shared" si="51"/>
        <v>0</v>
      </c>
    </row>
    <row r="48" spans="2:111" s="63" customFormat="1" ht="12.75" x14ac:dyDescent="0.2">
      <c r="B48" s="53" t="s">
        <v>61</v>
      </c>
      <c r="C48" s="64">
        <f>E27*$E$28/12</f>
        <v>0</v>
      </c>
      <c r="D48" s="64">
        <f t="shared" ref="D48:J48" si="52">C49*$E$28/12</f>
        <v>0</v>
      </c>
      <c r="E48" s="64">
        <f t="shared" si="52"/>
        <v>0</v>
      </c>
      <c r="F48" s="64">
        <f t="shared" si="52"/>
        <v>0</v>
      </c>
      <c r="G48" s="64">
        <f t="shared" si="52"/>
        <v>0</v>
      </c>
      <c r="H48" s="64">
        <f t="shared" si="52"/>
        <v>0</v>
      </c>
      <c r="I48" s="64">
        <f t="shared" si="52"/>
        <v>0</v>
      </c>
      <c r="J48" s="64">
        <f t="shared" si="52"/>
        <v>0</v>
      </c>
      <c r="K48" s="64">
        <f t="shared" ref="K48:Z48" si="53">J49*$E$28/12</f>
        <v>0</v>
      </c>
      <c r="L48" s="64">
        <f t="shared" si="53"/>
        <v>0</v>
      </c>
      <c r="M48" s="64">
        <f t="shared" si="53"/>
        <v>0</v>
      </c>
      <c r="N48" s="64">
        <f t="shared" si="53"/>
        <v>0</v>
      </c>
      <c r="O48" s="64">
        <f t="shared" si="53"/>
        <v>0</v>
      </c>
      <c r="P48" s="64">
        <f t="shared" si="53"/>
        <v>0</v>
      </c>
      <c r="Q48" s="64">
        <f t="shared" si="53"/>
        <v>0</v>
      </c>
      <c r="R48" s="64">
        <f t="shared" si="53"/>
        <v>0</v>
      </c>
      <c r="S48" s="64">
        <f t="shared" si="53"/>
        <v>0</v>
      </c>
      <c r="T48" s="64">
        <f t="shared" si="53"/>
        <v>0</v>
      </c>
      <c r="U48" s="64">
        <f t="shared" si="53"/>
        <v>0</v>
      </c>
      <c r="V48" s="64">
        <f t="shared" si="53"/>
        <v>0</v>
      </c>
      <c r="W48" s="64">
        <f t="shared" si="53"/>
        <v>0</v>
      </c>
      <c r="X48" s="64">
        <f t="shared" si="53"/>
        <v>0</v>
      </c>
      <c r="Y48" s="64">
        <f t="shared" si="53"/>
        <v>0</v>
      </c>
      <c r="Z48" s="64">
        <f t="shared" si="53"/>
        <v>0</v>
      </c>
      <c r="AA48" s="64">
        <f t="shared" ref="AA48:AP48" si="54">Z49*$E$28/12</f>
        <v>0</v>
      </c>
      <c r="AB48" s="64">
        <f t="shared" si="54"/>
        <v>0</v>
      </c>
      <c r="AC48" s="64">
        <f t="shared" si="54"/>
        <v>0</v>
      </c>
      <c r="AD48" s="64">
        <f t="shared" si="54"/>
        <v>0</v>
      </c>
      <c r="AE48" s="64">
        <f t="shared" si="54"/>
        <v>0</v>
      </c>
      <c r="AF48" s="64">
        <f t="shared" si="54"/>
        <v>0</v>
      </c>
      <c r="AG48" s="64">
        <f t="shared" si="54"/>
        <v>0</v>
      </c>
      <c r="AH48" s="64">
        <f t="shared" si="54"/>
        <v>0</v>
      </c>
      <c r="AI48" s="64">
        <f t="shared" si="54"/>
        <v>0</v>
      </c>
      <c r="AJ48" s="64">
        <f t="shared" si="54"/>
        <v>0</v>
      </c>
      <c r="AK48" s="64">
        <f t="shared" si="54"/>
        <v>0</v>
      </c>
      <c r="AL48" s="64">
        <f t="shared" si="54"/>
        <v>0</v>
      </c>
      <c r="AM48" s="64">
        <f t="shared" si="54"/>
        <v>0</v>
      </c>
      <c r="AN48" s="64">
        <f t="shared" si="54"/>
        <v>0</v>
      </c>
      <c r="AO48" s="64">
        <f t="shared" si="54"/>
        <v>0</v>
      </c>
      <c r="AP48" s="64">
        <f t="shared" si="54"/>
        <v>0</v>
      </c>
      <c r="AQ48" s="64">
        <f t="shared" ref="AQ48:BF48" si="55">AP49*$E$28/12</f>
        <v>0</v>
      </c>
      <c r="AR48" s="64">
        <f t="shared" si="55"/>
        <v>0</v>
      </c>
      <c r="AS48" s="64">
        <f t="shared" si="55"/>
        <v>0</v>
      </c>
      <c r="AT48" s="64">
        <f t="shared" si="55"/>
        <v>0</v>
      </c>
      <c r="AU48" s="64">
        <f t="shared" si="55"/>
        <v>0</v>
      </c>
      <c r="AV48" s="64">
        <f t="shared" si="55"/>
        <v>0</v>
      </c>
      <c r="AW48" s="64">
        <f t="shared" si="55"/>
        <v>0</v>
      </c>
      <c r="AX48" s="64">
        <f t="shared" si="55"/>
        <v>0</v>
      </c>
      <c r="AY48" s="64">
        <f t="shared" si="55"/>
        <v>0</v>
      </c>
      <c r="AZ48" s="64">
        <f t="shared" si="55"/>
        <v>0</v>
      </c>
      <c r="BA48" s="64">
        <f t="shared" si="55"/>
        <v>0</v>
      </c>
      <c r="BB48" s="64">
        <f t="shared" si="55"/>
        <v>0</v>
      </c>
      <c r="BC48" s="64">
        <f t="shared" si="55"/>
        <v>0</v>
      </c>
      <c r="BD48" s="64">
        <f t="shared" si="55"/>
        <v>0</v>
      </c>
      <c r="BE48" s="64">
        <f t="shared" si="55"/>
        <v>0</v>
      </c>
      <c r="BF48" s="64">
        <f t="shared" si="55"/>
        <v>0</v>
      </c>
      <c r="BG48" s="64">
        <f t="shared" ref="BG48:BM48" si="56">BF49*$E$28/12</f>
        <v>0</v>
      </c>
      <c r="BH48" s="64">
        <f t="shared" si="56"/>
        <v>0</v>
      </c>
      <c r="BI48" s="64">
        <f t="shared" si="56"/>
        <v>0</v>
      </c>
      <c r="BJ48" s="64">
        <f t="shared" si="56"/>
        <v>0</v>
      </c>
      <c r="BK48" s="64">
        <f t="shared" si="56"/>
        <v>0</v>
      </c>
      <c r="BL48" s="64">
        <f t="shared" si="56"/>
        <v>0</v>
      </c>
      <c r="BM48" s="64">
        <f t="shared" si="56"/>
        <v>0</v>
      </c>
    </row>
    <row r="49" spans="2:77" s="63" customFormat="1" ht="12.75" x14ac:dyDescent="0.2">
      <c r="B49" s="53" t="s">
        <v>62</v>
      </c>
      <c r="C49" s="64">
        <f>E27-C46+C48</f>
        <v>0</v>
      </c>
      <c r="D49" s="64">
        <f>C49-D46+D48</f>
        <v>0</v>
      </c>
      <c r="E49" s="64">
        <f>D49-E46+E48</f>
        <v>0</v>
      </c>
      <c r="F49" s="64">
        <f t="shared" ref="F49:T49" si="57">E49-F46+F48</f>
        <v>0</v>
      </c>
      <c r="G49" s="64">
        <f t="shared" si="57"/>
        <v>0</v>
      </c>
      <c r="H49" s="64">
        <f t="shared" si="57"/>
        <v>0</v>
      </c>
      <c r="I49" s="64">
        <f t="shared" si="57"/>
        <v>0</v>
      </c>
      <c r="J49" s="64">
        <f t="shared" si="57"/>
        <v>0</v>
      </c>
      <c r="K49" s="64">
        <f t="shared" si="57"/>
        <v>0</v>
      </c>
      <c r="L49" s="64">
        <f t="shared" si="57"/>
        <v>0</v>
      </c>
      <c r="M49" s="64">
        <f t="shared" si="57"/>
        <v>0</v>
      </c>
      <c r="N49" s="64">
        <f t="shared" si="57"/>
        <v>0</v>
      </c>
      <c r="O49" s="64">
        <f t="shared" si="57"/>
        <v>0</v>
      </c>
      <c r="P49" s="64">
        <f t="shared" si="57"/>
        <v>0</v>
      </c>
      <c r="Q49" s="64">
        <f t="shared" si="57"/>
        <v>0</v>
      </c>
      <c r="R49" s="64">
        <f t="shared" si="57"/>
        <v>0</v>
      </c>
      <c r="S49" s="64">
        <f t="shared" si="57"/>
        <v>0</v>
      </c>
      <c r="T49" s="64">
        <f t="shared" si="57"/>
        <v>0</v>
      </c>
      <c r="U49" s="64">
        <f t="shared" ref="U49:AJ49" si="58">T49-U46+U48</f>
        <v>0</v>
      </c>
      <c r="V49" s="64">
        <f t="shared" si="58"/>
        <v>0</v>
      </c>
      <c r="W49" s="64">
        <f t="shared" si="58"/>
        <v>0</v>
      </c>
      <c r="X49" s="64">
        <f t="shared" si="58"/>
        <v>0</v>
      </c>
      <c r="Y49" s="64">
        <f t="shared" si="58"/>
        <v>0</v>
      </c>
      <c r="Z49" s="64">
        <f t="shared" si="58"/>
        <v>0</v>
      </c>
      <c r="AA49" s="64">
        <f t="shared" si="58"/>
        <v>0</v>
      </c>
      <c r="AB49" s="64">
        <f t="shared" si="58"/>
        <v>0</v>
      </c>
      <c r="AC49" s="64">
        <f t="shared" si="58"/>
        <v>0</v>
      </c>
      <c r="AD49" s="64">
        <f t="shared" si="58"/>
        <v>0</v>
      </c>
      <c r="AE49" s="64">
        <f t="shared" si="58"/>
        <v>0</v>
      </c>
      <c r="AF49" s="64">
        <f t="shared" si="58"/>
        <v>0</v>
      </c>
      <c r="AG49" s="64">
        <f t="shared" si="58"/>
        <v>0</v>
      </c>
      <c r="AH49" s="64">
        <f t="shared" si="58"/>
        <v>0</v>
      </c>
      <c r="AI49" s="64">
        <f t="shared" si="58"/>
        <v>0</v>
      </c>
      <c r="AJ49" s="64">
        <f t="shared" si="58"/>
        <v>0</v>
      </c>
      <c r="AK49" s="64">
        <f t="shared" ref="AK49:AZ49" si="59">AJ49-AK46+AK48</f>
        <v>0</v>
      </c>
      <c r="AL49" s="64">
        <f t="shared" si="59"/>
        <v>0</v>
      </c>
      <c r="AM49" s="64">
        <f t="shared" si="59"/>
        <v>0</v>
      </c>
      <c r="AN49" s="64">
        <f t="shared" si="59"/>
        <v>0</v>
      </c>
      <c r="AO49" s="64">
        <f t="shared" si="59"/>
        <v>0</v>
      </c>
      <c r="AP49" s="64">
        <f t="shared" si="59"/>
        <v>0</v>
      </c>
      <c r="AQ49" s="64">
        <f t="shared" si="59"/>
        <v>0</v>
      </c>
      <c r="AR49" s="64">
        <f t="shared" si="59"/>
        <v>0</v>
      </c>
      <c r="AS49" s="64">
        <f t="shared" si="59"/>
        <v>0</v>
      </c>
      <c r="AT49" s="64">
        <f t="shared" si="59"/>
        <v>0</v>
      </c>
      <c r="AU49" s="64">
        <f t="shared" si="59"/>
        <v>0</v>
      </c>
      <c r="AV49" s="64">
        <f t="shared" si="59"/>
        <v>0</v>
      </c>
      <c r="AW49" s="64">
        <f t="shared" si="59"/>
        <v>0</v>
      </c>
      <c r="AX49" s="64">
        <f t="shared" si="59"/>
        <v>0</v>
      </c>
      <c r="AY49" s="64">
        <f t="shared" si="59"/>
        <v>0</v>
      </c>
      <c r="AZ49" s="64">
        <f t="shared" si="59"/>
        <v>0</v>
      </c>
      <c r="BA49" s="64">
        <f t="shared" ref="BA49:BM49" si="60">AZ49-BA46+BA48</f>
        <v>0</v>
      </c>
      <c r="BB49" s="64">
        <f t="shared" si="60"/>
        <v>0</v>
      </c>
      <c r="BC49" s="64">
        <f t="shared" si="60"/>
        <v>0</v>
      </c>
      <c r="BD49" s="64">
        <f t="shared" si="60"/>
        <v>0</v>
      </c>
      <c r="BE49" s="64">
        <f t="shared" si="60"/>
        <v>0</v>
      </c>
      <c r="BF49" s="64">
        <f t="shared" si="60"/>
        <v>0</v>
      </c>
      <c r="BG49" s="64">
        <f t="shared" si="60"/>
        <v>0</v>
      </c>
      <c r="BH49" s="64">
        <f t="shared" si="60"/>
        <v>0</v>
      </c>
      <c r="BI49" s="64">
        <f t="shared" si="60"/>
        <v>0</v>
      </c>
      <c r="BJ49" s="64">
        <f t="shared" si="60"/>
        <v>0</v>
      </c>
      <c r="BK49" s="64">
        <f t="shared" si="60"/>
        <v>0</v>
      </c>
      <c r="BL49" s="64">
        <f t="shared" si="60"/>
        <v>0</v>
      </c>
      <c r="BM49" s="64">
        <f t="shared" si="60"/>
        <v>0</v>
      </c>
    </row>
    <row r="50" spans="2:77" s="63" customFormat="1" ht="12.75" x14ac:dyDescent="0.2">
      <c r="C50" s="64"/>
      <c r="D50" s="64"/>
    </row>
    <row r="51" spans="2:77" s="63" customFormat="1" ht="12.75" x14ac:dyDescent="0.2">
      <c r="B51" s="53" t="s">
        <v>59</v>
      </c>
      <c r="C51" s="64">
        <v>1</v>
      </c>
      <c r="D51" s="64">
        <f>C51+1</f>
        <v>2</v>
      </c>
      <c r="E51" s="64">
        <f>D51+1</f>
        <v>3</v>
      </c>
      <c r="F51" s="64">
        <f t="shared" ref="F51:T51" si="61">E51+1</f>
        <v>4</v>
      </c>
      <c r="G51" s="64">
        <f t="shared" si="61"/>
        <v>5</v>
      </c>
      <c r="H51" s="64">
        <f t="shared" si="61"/>
        <v>6</v>
      </c>
      <c r="I51" s="64">
        <f t="shared" si="61"/>
        <v>7</v>
      </c>
      <c r="J51" s="64">
        <f t="shared" si="61"/>
        <v>8</v>
      </c>
      <c r="K51" s="64">
        <f t="shared" si="61"/>
        <v>9</v>
      </c>
      <c r="L51" s="64">
        <f t="shared" si="61"/>
        <v>10</v>
      </c>
      <c r="M51" s="64">
        <f t="shared" si="61"/>
        <v>11</v>
      </c>
      <c r="N51" s="64">
        <f t="shared" si="61"/>
        <v>12</v>
      </c>
      <c r="O51" s="64">
        <f t="shared" si="61"/>
        <v>13</v>
      </c>
      <c r="P51" s="64">
        <f t="shared" si="61"/>
        <v>14</v>
      </c>
      <c r="Q51" s="64">
        <f t="shared" si="61"/>
        <v>15</v>
      </c>
      <c r="R51" s="64">
        <f t="shared" si="61"/>
        <v>16</v>
      </c>
      <c r="S51" s="64">
        <f t="shared" si="61"/>
        <v>17</v>
      </c>
      <c r="T51" s="64">
        <f t="shared" si="61"/>
        <v>18</v>
      </c>
      <c r="U51" s="64">
        <f t="shared" ref="U51:AJ51" si="62">T51+1</f>
        <v>19</v>
      </c>
      <c r="V51" s="64">
        <f t="shared" si="62"/>
        <v>20</v>
      </c>
      <c r="W51" s="64">
        <f t="shared" si="62"/>
        <v>21</v>
      </c>
      <c r="X51" s="64">
        <f t="shared" si="62"/>
        <v>22</v>
      </c>
      <c r="Y51" s="64">
        <f t="shared" si="62"/>
        <v>23</v>
      </c>
      <c r="Z51" s="64">
        <f t="shared" si="62"/>
        <v>24</v>
      </c>
      <c r="AA51" s="64">
        <f t="shared" si="62"/>
        <v>25</v>
      </c>
      <c r="AB51" s="64">
        <f t="shared" si="62"/>
        <v>26</v>
      </c>
      <c r="AC51" s="64">
        <f t="shared" si="62"/>
        <v>27</v>
      </c>
      <c r="AD51" s="64">
        <f t="shared" si="62"/>
        <v>28</v>
      </c>
      <c r="AE51" s="64">
        <f t="shared" si="62"/>
        <v>29</v>
      </c>
      <c r="AF51" s="64">
        <f t="shared" si="62"/>
        <v>30</v>
      </c>
      <c r="AG51" s="64">
        <f t="shared" si="62"/>
        <v>31</v>
      </c>
      <c r="AH51" s="64">
        <f t="shared" si="62"/>
        <v>32</v>
      </c>
      <c r="AI51" s="64">
        <f t="shared" si="62"/>
        <v>33</v>
      </c>
      <c r="AJ51" s="64">
        <f t="shared" si="62"/>
        <v>34</v>
      </c>
      <c r="AK51" s="64">
        <f t="shared" ref="AK51:AZ51" si="63">AJ51+1</f>
        <v>35</v>
      </c>
      <c r="AL51" s="64">
        <f t="shared" si="63"/>
        <v>36</v>
      </c>
      <c r="AM51" s="64">
        <f t="shared" si="63"/>
        <v>37</v>
      </c>
      <c r="AN51" s="64">
        <f t="shared" si="63"/>
        <v>38</v>
      </c>
      <c r="AO51" s="64">
        <f t="shared" si="63"/>
        <v>39</v>
      </c>
      <c r="AP51" s="64">
        <f t="shared" si="63"/>
        <v>40</v>
      </c>
      <c r="AQ51" s="64">
        <f t="shared" si="63"/>
        <v>41</v>
      </c>
      <c r="AR51" s="64">
        <f t="shared" si="63"/>
        <v>42</v>
      </c>
      <c r="AS51" s="64">
        <f t="shared" si="63"/>
        <v>43</v>
      </c>
      <c r="AT51" s="64">
        <f t="shared" si="63"/>
        <v>44</v>
      </c>
      <c r="AU51" s="64">
        <f t="shared" si="63"/>
        <v>45</v>
      </c>
      <c r="AV51" s="64">
        <f t="shared" si="63"/>
        <v>46</v>
      </c>
      <c r="AW51" s="64">
        <f t="shared" si="63"/>
        <v>47</v>
      </c>
      <c r="AX51" s="64">
        <f t="shared" si="63"/>
        <v>48</v>
      </c>
      <c r="AY51" s="64">
        <f t="shared" si="63"/>
        <v>49</v>
      </c>
      <c r="AZ51" s="64">
        <f t="shared" si="63"/>
        <v>50</v>
      </c>
      <c r="BA51" s="64">
        <f t="shared" ref="BA51:BP51" si="64">AZ51+1</f>
        <v>51</v>
      </c>
      <c r="BB51" s="64">
        <f t="shared" si="64"/>
        <v>52</v>
      </c>
      <c r="BC51" s="64">
        <f t="shared" si="64"/>
        <v>53</v>
      </c>
      <c r="BD51" s="64">
        <f t="shared" si="64"/>
        <v>54</v>
      </c>
      <c r="BE51" s="64">
        <f t="shared" si="64"/>
        <v>55</v>
      </c>
      <c r="BF51" s="64">
        <f t="shared" si="64"/>
        <v>56</v>
      </c>
      <c r="BG51" s="64">
        <f t="shared" si="64"/>
        <v>57</v>
      </c>
      <c r="BH51" s="64">
        <f t="shared" si="64"/>
        <v>58</v>
      </c>
      <c r="BI51" s="64">
        <f t="shared" si="64"/>
        <v>59</v>
      </c>
      <c r="BJ51" s="64">
        <f t="shared" si="64"/>
        <v>60</v>
      </c>
      <c r="BK51" s="64">
        <f t="shared" si="64"/>
        <v>61</v>
      </c>
      <c r="BL51" s="64">
        <f t="shared" si="64"/>
        <v>62</v>
      </c>
      <c r="BM51" s="64">
        <f t="shared" si="64"/>
        <v>63</v>
      </c>
      <c r="BN51" s="64">
        <f t="shared" si="64"/>
        <v>64</v>
      </c>
      <c r="BO51" s="64">
        <f t="shared" si="64"/>
        <v>65</v>
      </c>
      <c r="BP51" s="64">
        <f t="shared" si="64"/>
        <v>66</v>
      </c>
      <c r="BQ51" s="64">
        <f t="shared" ref="BQ51:BV51" si="65">BP51+1</f>
        <v>67</v>
      </c>
      <c r="BR51" s="64">
        <f t="shared" si="65"/>
        <v>68</v>
      </c>
      <c r="BS51" s="64">
        <f t="shared" si="65"/>
        <v>69</v>
      </c>
      <c r="BT51" s="64">
        <f t="shared" si="65"/>
        <v>70</v>
      </c>
      <c r="BU51" s="64">
        <f t="shared" si="65"/>
        <v>71</v>
      </c>
      <c r="BV51" s="64">
        <f t="shared" si="65"/>
        <v>72</v>
      </c>
      <c r="BW51" s="64"/>
      <c r="BX51" s="64"/>
      <c r="BY51" s="64"/>
    </row>
    <row r="52" spans="2:77" s="63" customFormat="1" ht="12.75" x14ac:dyDescent="0.2">
      <c r="B52" s="54" t="s">
        <v>58</v>
      </c>
      <c r="C52" s="64">
        <f>F$30</f>
        <v>0</v>
      </c>
      <c r="D52" s="64">
        <f t="shared" ref="D52:AI52" si="66">C52</f>
        <v>0</v>
      </c>
      <c r="E52" s="64">
        <f>D52</f>
        <v>0</v>
      </c>
      <c r="F52" s="64">
        <f t="shared" si="66"/>
        <v>0</v>
      </c>
      <c r="G52" s="64">
        <f t="shared" si="66"/>
        <v>0</v>
      </c>
      <c r="H52" s="64">
        <f t="shared" si="66"/>
        <v>0</v>
      </c>
      <c r="I52" s="64">
        <f t="shared" si="66"/>
        <v>0</v>
      </c>
      <c r="J52" s="64">
        <f t="shared" si="66"/>
        <v>0</v>
      </c>
      <c r="K52" s="64">
        <f t="shared" si="66"/>
        <v>0</v>
      </c>
      <c r="L52" s="64">
        <f t="shared" si="66"/>
        <v>0</v>
      </c>
      <c r="M52" s="64">
        <f t="shared" si="66"/>
        <v>0</v>
      </c>
      <c r="N52" s="64">
        <f t="shared" si="66"/>
        <v>0</v>
      </c>
      <c r="O52" s="64">
        <f t="shared" si="66"/>
        <v>0</v>
      </c>
      <c r="P52" s="64">
        <f t="shared" si="66"/>
        <v>0</v>
      </c>
      <c r="Q52" s="64">
        <f t="shared" si="66"/>
        <v>0</v>
      </c>
      <c r="R52" s="64">
        <f t="shared" si="66"/>
        <v>0</v>
      </c>
      <c r="S52" s="64">
        <f t="shared" si="66"/>
        <v>0</v>
      </c>
      <c r="T52" s="64">
        <f t="shared" si="66"/>
        <v>0</v>
      </c>
      <c r="U52" s="64">
        <f t="shared" si="66"/>
        <v>0</v>
      </c>
      <c r="V52" s="64">
        <f t="shared" si="66"/>
        <v>0</v>
      </c>
      <c r="W52" s="64">
        <f t="shared" si="66"/>
        <v>0</v>
      </c>
      <c r="X52" s="64">
        <f t="shared" si="66"/>
        <v>0</v>
      </c>
      <c r="Y52" s="64">
        <f t="shared" si="66"/>
        <v>0</v>
      </c>
      <c r="Z52" s="64">
        <f t="shared" si="66"/>
        <v>0</v>
      </c>
      <c r="AA52" s="64">
        <f t="shared" si="66"/>
        <v>0</v>
      </c>
      <c r="AB52" s="64">
        <f t="shared" si="66"/>
        <v>0</v>
      </c>
      <c r="AC52" s="64">
        <f t="shared" si="66"/>
        <v>0</v>
      </c>
      <c r="AD52" s="64">
        <f t="shared" si="66"/>
        <v>0</v>
      </c>
      <c r="AE52" s="64">
        <f t="shared" si="66"/>
        <v>0</v>
      </c>
      <c r="AF52" s="64">
        <f t="shared" si="66"/>
        <v>0</v>
      </c>
      <c r="AG52" s="64">
        <f t="shared" si="66"/>
        <v>0</v>
      </c>
      <c r="AH52" s="64">
        <f t="shared" si="66"/>
        <v>0</v>
      </c>
      <c r="AI52" s="64">
        <f t="shared" si="66"/>
        <v>0</v>
      </c>
      <c r="AJ52" s="64">
        <f t="shared" ref="AJ52:BO52" si="67">AI52</f>
        <v>0</v>
      </c>
      <c r="AK52" s="64">
        <f t="shared" si="67"/>
        <v>0</v>
      </c>
      <c r="AL52" s="64">
        <f t="shared" si="67"/>
        <v>0</v>
      </c>
      <c r="AM52" s="64">
        <f t="shared" si="67"/>
        <v>0</v>
      </c>
      <c r="AN52" s="64">
        <f t="shared" si="67"/>
        <v>0</v>
      </c>
      <c r="AO52" s="64">
        <f t="shared" si="67"/>
        <v>0</v>
      </c>
      <c r="AP52" s="64">
        <f t="shared" si="67"/>
        <v>0</v>
      </c>
      <c r="AQ52" s="64">
        <f t="shared" si="67"/>
        <v>0</v>
      </c>
      <c r="AR52" s="64">
        <f t="shared" si="67"/>
        <v>0</v>
      </c>
      <c r="AS52" s="64">
        <f t="shared" si="67"/>
        <v>0</v>
      </c>
      <c r="AT52" s="64">
        <f t="shared" si="67"/>
        <v>0</v>
      </c>
      <c r="AU52" s="64">
        <f t="shared" si="67"/>
        <v>0</v>
      </c>
      <c r="AV52" s="64">
        <f t="shared" si="67"/>
        <v>0</v>
      </c>
      <c r="AW52" s="64">
        <f t="shared" si="67"/>
        <v>0</v>
      </c>
      <c r="AX52" s="64">
        <f t="shared" si="67"/>
        <v>0</v>
      </c>
      <c r="AY52" s="64">
        <f t="shared" si="67"/>
        <v>0</v>
      </c>
      <c r="AZ52" s="64">
        <f t="shared" si="67"/>
        <v>0</v>
      </c>
      <c r="BA52" s="64">
        <f t="shared" si="67"/>
        <v>0</v>
      </c>
      <c r="BB52" s="64">
        <f t="shared" si="67"/>
        <v>0</v>
      </c>
      <c r="BC52" s="64">
        <f t="shared" si="67"/>
        <v>0</v>
      </c>
      <c r="BD52" s="64">
        <f t="shared" si="67"/>
        <v>0</v>
      </c>
      <c r="BE52" s="64">
        <f t="shared" si="67"/>
        <v>0</v>
      </c>
      <c r="BF52" s="64">
        <f t="shared" si="67"/>
        <v>0</v>
      </c>
      <c r="BG52" s="64">
        <f t="shared" si="67"/>
        <v>0</v>
      </c>
      <c r="BH52" s="64">
        <f t="shared" si="67"/>
        <v>0</v>
      </c>
      <c r="BI52" s="64">
        <f t="shared" si="67"/>
        <v>0</v>
      </c>
      <c r="BJ52" s="64">
        <f t="shared" si="67"/>
        <v>0</v>
      </c>
      <c r="BK52" s="64">
        <f t="shared" si="67"/>
        <v>0</v>
      </c>
      <c r="BL52" s="64">
        <f t="shared" si="67"/>
        <v>0</v>
      </c>
      <c r="BM52" s="64">
        <f t="shared" si="67"/>
        <v>0</v>
      </c>
      <c r="BN52" s="64">
        <f t="shared" si="67"/>
        <v>0</v>
      </c>
      <c r="BO52" s="64">
        <f t="shared" si="67"/>
        <v>0</v>
      </c>
      <c r="BP52" s="64">
        <f t="shared" ref="BP52:BV52" si="68">BO52</f>
        <v>0</v>
      </c>
      <c r="BQ52" s="64">
        <f t="shared" si="68"/>
        <v>0</v>
      </c>
      <c r="BR52" s="64">
        <f t="shared" si="68"/>
        <v>0</v>
      </c>
      <c r="BS52" s="64">
        <f t="shared" si="68"/>
        <v>0</v>
      </c>
      <c r="BT52" s="64">
        <f t="shared" si="68"/>
        <v>0</v>
      </c>
      <c r="BU52" s="64">
        <f t="shared" si="68"/>
        <v>0</v>
      </c>
      <c r="BV52" s="64">
        <f t="shared" si="68"/>
        <v>0</v>
      </c>
      <c r="BW52" s="64"/>
      <c r="BX52" s="64"/>
      <c r="BY52" s="64"/>
    </row>
    <row r="53" spans="2:77" s="63" customFormat="1" ht="12.75" x14ac:dyDescent="0.2">
      <c r="B53" s="54" t="s">
        <v>60</v>
      </c>
      <c r="C53" s="60">
        <f>C52-C54</f>
        <v>0</v>
      </c>
      <c r="D53" s="60">
        <f>D52-D54</f>
        <v>0</v>
      </c>
      <c r="E53" s="60">
        <f t="shared" ref="E53:T53" si="69">E52-E54</f>
        <v>0</v>
      </c>
      <c r="F53" s="60">
        <f t="shared" si="69"/>
        <v>0</v>
      </c>
      <c r="G53" s="60">
        <f t="shared" si="69"/>
        <v>0</v>
      </c>
      <c r="H53" s="60">
        <f t="shared" si="69"/>
        <v>0</v>
      </c>
      <c r="I53" s="60">
        <f t="shared" si="69"/>
        <v>0</v>
      </c>
      <c r="J53" s="60">
        <f t="shared" si="69"/>
        <v>0</v>
      </c>
      <c r="K53" s="60">
        <f t="shared" si="69"/>
        <v>0</v>
      </c>
      <c r="L53" s="60">
        <f t="shared" si="69"/>
        <v>0</v>
      </c>
      <c r="M53" s="60">
        <f t="shared" si="69"/>
        <v>0</v>
      </c>
      <c r="N53" s="60">
        <f t="shared" si="69"/>
        <v>0</v>
      </c>
      <c r="O53" s="60">
        <f t="shared" si="69"/>
        <v>0</v>
      </c>
      <c r="P53" s="60">
        <f t="shared" si="69"/>
        <v>0</v>
      </c>
      <c r="Q53" s="60">
        <f t="shared" si="69"/>
        <v>0</v>
      </c>
      <c r="R53" s="60">
        <f t="shared" si="69"/>
        <v>0</v>
      </c>
      <c r="S53" s="60">
        <f t="shared" si="69"/>
        <v>0</v>
      </c>
      <c r="T53" s="60">
        <f t="shared" si="69"/>
        <v>0</v>
      </c>
      <c r="U53" s="60">
        <f t="shared" ref="U53:AJ53" si="70">U52-U54</f>
        <v>0</v>
      </c>
      <c r="V53" s="60">
        <f t="shared" si="70"/>
        <v>0</v>
      </c>
      <c r="W53" s="60">
        <f t="shared" si="70"/>
        <v>0</v>
      </c>
      <c r="X53" s="60">
        <f t="shared" si="70"/>
        <v>0</v>
      </c>
      <c r="Y53" s="60">
        <f t="shared" si="70"/>
        <v>0</v>
      </c>
      <c r="Z53" s="60">
        <f t="shared" si="70"/>
        <v>0</v>
      </c>
      <c r="AA53" s="60">
        <f t="shared" si="70"/>
        <v>0</v>
      </c>
      <c r="AB53" s="60">
        <f t="shared" si="70"/>
        <v>0</v>
      </c>
      <c r="AC53" s="60">
        <f t="shared" si="70"/>
        <v>0</v>
      </c>
      <c r="AD53" s="60">
        <f t="shared" si="70"/>
        <v>0</v>
      </c>
      <c r="AE53" s="60">
        <f t="shared" si="70"/>
        <v>0</v>
      </c>
      <c r="AF53" s="60">
        <f t="shared" si="70"/>
        <v>0</v>
      </c>
      <c r="AG53" s="60">
        <f t="shared" si="70"/>
        <v>0</v>
      </c>
      <c r="AH53" s="60">
        <f t="shared" si="70"/>
        <v>0</v>
      </c>
      <c r="AI53" s="60">
        <f t="shared" si="70"/>
        <v>0</v>
      </c>
      <c r="AJ53" s="60">
        <f t="shared" si="70"/>
        <v>0</v>
      </c>
      <c r="AK53" s="60">
        <f t="shared" ref="AK53:AZ53" si="71">AK52-AK54</f>
        <v>0</v>
      </c>
      <c r="AL53" s="60">
        <f t="shared" si="71"/>
        <v>0</v>
      </c>
      <c r="AM53" s="60">
        <f t="shared" si="71"/>
        <v>0</v>
      </c>
      <c r="AN53" s="60">
        <f t="shared" si="71"/>
        <v>0</v>
      </c>
      <c r="AO53" s="60">
        <f t="shared" si="71"/>
        <v>0</v>
      </c>
      <c r="AP53" s="60">
        <f t="shared" si="71"/>
        <v>0</v>
      </c>
      <c r="AQ53" s="60">
        <f t="shared" si="71"/>
        <v>0</v>
      </c>
      <c r="AR53" s="60">
        <f t="shared" si="71"/>
        <v>0</v>
      </c>
      <c r="AS53" s="60">
        <f t="shared" si="71"/>
        <v>0</v>
      </c>
      <c r="AT53" s="60">
        <f t="shared" si="71"/>
        <v>0</v>
      </c>
      <c r="AU53" s="60">
        <f t="shared" si="71"/>
        <v>0</v>
      </c>
      <c r="AV53" s="60">
        <f t="shared" si="71"/>
        <v>0</v>
      </c>
      <c r="AW53" s="60">
        <f t="shared" si="71"/>
        <v>0</v>
      </c>
      <c r="AX53" s="60">
        <f t="shared" si="71"/>
        <v>0</v>
      </c>
      <c r="AY53" s="60">
        <f t="shared" si="71"/>
        <v>0</v>
      </c>
      <c r="AZ53" s="60">
        <f t="shared" si="71"/>
        <v>0</v>
      </c>
      <c r="BA53" s="60">
        <f t="shared" ref="BA53:BP53" si="72">BA52-BA54</f>
        <v>0</v>
      </c>
      <c r="BB53" s="60">
        <f t="shared" si="72"/>
        <v>0</v>
      </c>
      <c r="BC53" s="60">
        <f t="shared" si="72"/>
        <v>0</v>
      </c>
      <c r="BD53" s="60">
        <f t="shared" si="72"/>
        <v>0</v>
      </c>
      <c r="BE53" s="60">
        <f t="shared" si="72"/>
        <v>0</v>
      </c>
      <c r="BF53" s="60">
        <f t="shared" si="72"/>
        <v>0</v>
      </c>
      <c r="BG53" s="60">
        <f t="shared" si="72"/>
        <v>0</v>
      </c>
      <c r="BH53" s="60">
        <f t="shared" si="72"/>
        <v>0</v>
      </c>
      <c r="BI53" s="60">
        <f t="shared" si="72"/>
        <v>0</v>
      </c>
      <c r="BJ53" s="60">
        <f t="shared" si="72"/>
        <v>0</v>
      </c>
      <c r="BK53" s="60">
        <f t="shared" si="72"/>
        <v>0</v>
      </c>
      <c r="BL53" s="60">
        <f t="shared" si="72"/>
        <v>0</v>
      </c>
      <c r="BM53" s="60">
        <f t="shared" si="72"/>
        <v>0</v>
      </c>
      <c r="BN53" s="60">
        <f t="shared" si="72"/>
        <v>0</v>
      </c>
      <c r="BO53" s="60">
        <f t="shared" si="72"/>
        <v>0</v>
      </c>
      <c r="BP53" s="60">
        <f t="shared" si="72"/>
        <v>0</v>
      </c>
      <c r="BQ53" s="60">
        <f t="shared" ref="BQ53:BV53" si="73">BQ52-BQ54</f>
        <v>0</v>
      </c>
      <c r="BR53" s="60">
        <f t="shared" si="73"/>
        <v>0</v>
      </c>
      <c r="BS53" s="60">
        <f t="shared" si="73"/>
        <v>0</v>
      </c>
      <c r="BT53" s="60">
        <f t="shared" si="73"/>
        <v>0</v>
      </c>
      <c r="BU53" s="60">
        <f t="shared" si="73"/>
        <v>0</v>
      </c>
      <c r="BV53" s="60">
        <f t="shared" si="73"/>
        <v>0</v>
      </c>
      <c r="BW53" s="60"/>
      <c r="BX53" s="60"/>
      <c r="BY53" s="60"/>
    </row>
    <row r="54" spans="2:77" s="63" customFormat="1" ht="12.75" x14ac:dyDescent="0.2">
      <c r="B54" s="53" t="s">
        <v>61</v>
      </c>
      <c r="C54" s="64">
        <f>F$27*$F$28/12</f>
        <v>0</v>
      </c>
      <c r="D54" s="64">
        <f>C55*$C$28/12</f>
        <v>0</v>
      </c>
      <c r="E54" s="64">
        <f>D55*$C$28/12</f>
        <v>0</v>
      </c>
      <c r="F54" s="64">
        <f t="shared" ref="F54:T54" si="74">E55*$C$28/12</f>
        <v>0</v>
      </c>
      <c r="G54" s="64">
        <f t="shared" si="74"/>
        <v>0</v>
      </c>
      <c r="H54" s="64">
        <f t="shared" si="74"/>
        <v>0</v>
      </c>
      <c r="I54" s="64">
        <f t="shared" si="74"/>
        <v>0</v>
      </c>
      <c r="J54" s="64">
        <f t="shared" si="74"/>
        <v>0</v>
      </c>
      <c r="K54" s="64">
        <f t="shared" si="74"/>
        <v>0</v>
      </c>
      <c r="L54" s="64">
        <f t="shared" si="74"/>
        <v>0</v>
      </c>
      <c r="M54" s="64">
        <f t="shared" si="74"/>
        <v>0</v>
      </c>
      <c r="N54" s="64">
        <f t="shared" si="74"/>
        <v>0</v>
      </c>
      <c r="O54" s="64">
        <f t="shared" si="74"/>
        <v>0</v>
      </c>
      <c r="P54" s="64">
        <f t="shared" si="74"/>
        <v>0</v>
      </c>
      <c r="Q54" s="64">
        <f t="shared" si="74"/>
        <v>0</v>
      </c>
      <c r="R54" s="64">
        <f t="shared" si="74"/>
        <v>0</v>
      </c>
      <c r="S54" s="64">
        <f t="shared" si="74"/>
        <v>0</v>
      </c>
      <c r="T54" s="64">
        <f t="shared" si="74"/>
        <v>0</v>
      </c>
      <c r="U54" s="64">
        <f t="shared" ref="U54:AJ54" si="75">T55*$C$28/12</f>
        <v>0</v>
      </c>
      <c r="V54" s="64">
        <f t="shared" si="75"/>
        <v>0</v>
      </c>
      <c r="W54" s="64">
        <f t="shared" si="75"/>
        <v>0</v>
      </c>
      <c r="X54" s="64">
        <f t="shared" si="75"/>
        <v>0</v>
      </c>
      <c r="Y54" s="64">
        <f t="shared" si="75"/>
        <v>0</v>
      </c>
      <c r="Z54" s="64">
        <f t="shared" si="75"/>
        <v>0</v>
      </c>
      <c r="AA54" s="64">
        <f t="shared" si="75"/>
        <v>0</v>
      </c>
      <c r="AB54" s="64">
        <f t="shared" si="75"/>
        <v>0</v>
      </c>
      <c r="AC54" s="64">
        <f t="shared" si="75"/>
        <v>0</v>
      </c>
      <c r="AD54" s="64">
        <f t="shared" si="75"/>
        <v>0</v>
      </c>
      <c r="AE54" s="64">
        <f t="shared" si="75"/>
        <v>0</v>
      </c>
      <c r="AF54" s="64">
        <f t="shared" si="75"/>
        <v>0</v>
      </c>
      <c r="AG54" s="64">
        <f t="shared" si="75"/>
        <v>0</v>
      </c>
      <c r="AH54" s="64">
        <f t="shared" si="75"/>
        <v>0</v>
      </c>
      <c r="AI54" s="64">
        <f t="shared" si="75"/>
        <v>0</v>
      </c>
      <c r="AJ54" s="64">
        <f t="shared" si="75"/>
        <v>0</v>
      </c>
      <c r="AK54" s="64">
        <f t="shared" ref="AK54:AZ54" si="76">AJ55*$C$28/12</f>
        <v>0</v>
      </c>
      <c r="AL54" s="64">
        <f t="shared" si="76"/>
        <v>0</v>
      </c>
      <c r="AM54" s="64">
        <f t="shared" si="76"/>
        <v>0</v>
      </c>
      <c r="AN54" s="64">
        <f t="shared" si="76"/>
        <v>0</v>
      </c>
      <c r="AO54" s="64">
        <f t="shared" si="76"/>
        <v>0</v>
      </c>
      <c r="AP54" s="64">
        <f t="shared" si="76"/>
        <v>0</v>
      </c>
      <c r="AQ54" s="64">
        <f t="shared" si="76"/>
        <v>0</v>
      </c>
      <c r="AR54" s="64">
        <f t="shared" si="76"/>
        <v>0</v>
      </c>
      <c r="AS54" s="64">
        <f t="shared" si="76"/>
        <v>0</v>
      </c>
      <c r="AT54" s="64">
        <f t="shared" si="76"/>
        <v>0</v>
      </c>
      <c r="AU54" s="64">
        <f t="shared" si="76"/>
        <v>0</v>
      </c>
      <c r="AV54" s="64">
        <f t="shared" si="76"/>
        <v>0</v>
      </c>
      <c r="AW54" s="64">
        <f t="shared" si="76"/>
        <v>0</v>
      </c>
      <c r="AX54" s="64">
        <f t="shared" si="76"/>
        <v>0</v>
      </c>
      <c r="AY54" s="64">
        <f t="shared" si="76"/>
        <v>0</v>
      </c>
      <c r="AZ54" s="64">
        <f t="shared" si="76"/>
        <v>0</v>
      </c>
      <c r="BA54" s="64">
        <f t="shared" ref="BA54:BP54" si="77">AZ55*$C$28/12</f>
        <v>0</v>
      </c>
      <c r="BB54" s="64">
        <f t="shared" si="77"/>
        <v>0</v>
      </c>
      <c r="BC54" s="64">
        <f t="shared" si="77"/>
        <v>0</v>
      </c>
      <c r="BD54" s="64">
        <f t="shared" si="77"/>
        <v>0</v>
      </c>
      <c r="BE54" s="64">
        <f t="shared" si="77"/>
        <v>0</v>
      </c>
      <c r="BF54" s="64">
        <f t="shared" si="77"/>
        <v>0</v>
      </c>
      <c r="BG54" s="64">
        <f t="shared" si="77"/>
        <v>0</v>
      </c>
      <c r="BH54" s="64">
        <f t="shared" si="77"/>
        <v>0</v>
      </c>
      <c r="BI54" s="64">
        <f t="shared" si="77"/>
        <v>0</v>
      </c>
      <c r="BJ54" s="64">
        <f t="shared" si="77"/>
        <v>0</v>
      </c>
      <c r="BK54" s="64">
        <f t="shared" si="77"/>
        <v>0</v>
      </c>
      <c r="BL54" s="64">
        <f t="shared" si="77"/>
        <v>0</v>
      </c>
      <c r="BM54" s="64">
        <f t="shared" si="77"/>
        <v>0</v>
      </c>
      <c r="BN54" s="64">
        <f t="shared" si="77"/>
        <v>0</v>
      </c>
      <c r="BO54" s="64">
        <f t="shared" si="77"/>
        <v>0</v>
      </c>
      <c r="BP54" s="64">
        <f t="shared" si="77"/>
        <v>0</v>
      </c>
      <c r="BQ54" s="64">
        <f t="shared" ref="BQ54:BV54" si="78">BP55*$C$28/12</f>
        <v>0</v>
      </c>
      <c r="BR54" s="64">
        <f t="shared" si="78"/>
        <v>0</v>
      </c>
      <c r="BS54" s="64">
        <f t="shared" si="78"/>
        <v>0</v>
      </c>
      <c r="BT54" s="64">
        <f t="shared" si="78"/>
        <v>0</v>
      </c>
      <c r="BU54" s="64">
        <f t="shared" si="78"/>
        <v>0</v>
      </c>
      <c r="BV54" s="64">
        <f t="shared" si="78"/>
        <v>0</v>
      </c>
      <c r="BW54" s="64"/>
      <c r="BX54" s="64"/>
      <c r="BY54" s="64"/>
    </row>
    <row r="55" spans="2:77" s="63" customFormat="1" ht="12.75" x14ac:dyDescent="0.2">
      <c r="B55" s="53" t="s">
        <v>62</v>
      </c>
      <c r="C55" s="64">
        <f>F27-C52+C54</f>
        <v>0</v>
      </c>
      <c r="D55" s="64">
        <f>C55-D52+D54</f>
        <v>0</v>
      </c>
      <c r="E55" s="64">
        <f>D55-E52+E54</f>
        <v>0</v>
      </c>
      <c r="F55" s="64">
        <f t="shared" ref="F55:T55" si="79">E55-F52+F54</f>
        <v>0</v>
      </c>
      <c r="G55" s="64">
        <f t="shared" si="79"/>
        <v>0</v>
      </c>
      <c r="H55" s="64">
        <f t="shared" si="79"/>
        <v>0</v>
      </c>
      <c r="I55" s="64">
        <f t="shared" si="79"/>
        <v>0</v>
      </c>
      <c r="J55" s="64">
        <f t="shared" si="79"/>
        <v>0</v>
      </c>
      <c r="K55" s="64">
        <f t="shared" si="79"/>
        <v>0</v>
      </c>
      <c r="L55" s="64">
        <f t="shared" si="79"/>
        <v>0</v>
      </c>
      <c r="M55" s="64">
        <f t="shared" si="79"/>
        <v>0</v>
      </c>
      <c r="N55" s="64">
        <f t="shared" si="79"/>
        <v>0</v>
      </c>
      <c r="O55" s="64">
        <f t="shared" si="79"/>
        <v>0</v>
      </c>
      <c r="P55" s="64">
        <f t="shared" si="79"/>
        <v>0</v>
      </c>
      <c r="Q55" s="64">
        <f t="shared" si="79"/>
        <v>0</v>
      </c>
      <c r="R55" s="64">
        <f t="shared" si="79"/>
        <v>0</v>
      </c>
      <c r="S55" s="64">
        <f t="shared" si="79"/>
        <v>0</v>
      </c>
      <c r="T55" s="64">
        <f t="shared" si="79"/>
        <v>0</v>
      </c>
      <c r="U55" s="64">
        <f t="shared" ref="U55:AJ55" si="80">T55-U52+U54</f>
        <v>0</v>
      </c>
      <c r="V55" s="64">
        <f t="shared" si="80"/>
        <v>0</v>
      </c>
      <c r="W55" s="64">
        <f t="shared" si="80"/>
        <v>0</v>
      </c>
      <c r="X55" s="64">
        <f t="shared" si="80"/>
        <v>0</v>
      </c>
      <c r="Y55" s="64">
        <f t="shared" si="80"/>
        <v>0</v>
      </c>
      <c r="Z55" s="64">
        <f t="shared" si="80"/>
        <v>0</v>
      </c>
      <c r="AA55" s="64">
        <f t="shared" si="80"/>
        <v>0</v>
      </c>
      <c r="AB55" s="64">
        <f t="shared" si="80"/>
        <v>0</v>
      </c>
      <c r="AC55" s="64">
        <f t="shared" si="80"/>
        <v>0</v>
      </c>
      <c r="AD55" s="64">
        <f t="shared" si="80"/>
        <v>0</v>
      </c>
      <c r="AE55" s="64">
        <f t="shared" si="80"/>
        <v>0</v>
      </c>
      <c r="AF55" s="64">
        <f t="shared" si="80"/>
        <v>0</v>
      </c>
      <c r="AG55" s="64">
        <f t="shared" si="80"/>
        <v>0</v>
      </c>
      <c r="AH55" s="64">
        <f t="shared" si="80"/>
        <v>0</v>
      </c>
      <c r="AI55" s="64">
        <f t="shared" si="80"/>
        <v>0</v>
      </c>
      <c r="AJ55" s="64">
        <f t="shared" si="80"/>
        <v>0</v>
      </c>
      <c r="AK55" s="64">
        <f t="shared" ref="AK55:AZ55" si="81">AJ55-AK52+AK54</f>
        <v>0</v>
      </c>
      <c r="AL55" s="64">
        <f t="shared" si="81"/>
        <v>0</v>
      </c>
      <c r="AM55" s="64">
        <f t="shared" si="81"/>
        <v>0</v>
      </c>
      <c r="AN55" s="64">
        <f t="shared" si="81"/>
        <v>0</v>
      </c>
      <c r="AO55" s="64">
        <f t="shared" si="81"/>
        <v>0</v>
      </c>
      <c r="AP55" s="64">
        <f t="shared" si="81"/>
        <v>0</v>
      </c>
      <c r="AQ55" s="64">
        <f t="shared" si="81"/>
        <v>0</v>
      </c>
      <c r="AR55" s="64">
        <f t="shared" si="81"/>
        <v>0</v>
      </c>
      <c r="AS55" s="64">
        <f t="shared" si="81"/>
        <v>0</v>
      </c>
      <c r="AT55" s="64">
        <f t="shared" si="81"/>
        <v>0</v>
      </c>
      <c r="AU55" s="64">
        <f t="shared" si="81"/>
        <v>0</v>
      </c>
      <c r="AV55" s="64">
        <f t="shared" si="81"/>
        <v>0</v>
      </c>
      <c r="AW55" s="64">
        <f t="shared" si="81"/>
        <v>0</v>
      </c>
      <c r="AX55" s="64">
        <f t="shared" si="81"/>
        <v>0</v>
      </c>
      <c r="AY55" s="64">
        <f t="shared" si="81"/>
        <v>0</v>
      </c>
      <c r="AZ55" s="64">
        <f t="shared" si="81"/>
        <v>0</v>
      </c>
      <c r="BA55" s="64">
        <f t="shared" ref="BA55:BP55" si="82">AZ55-BA52+BA54</f>
        <v>0</v>
      </c>
      <c r="BB55" s="64">
        <f t="shared" si="82"/>
        <v>0</v>
      </c>
      <c r="BC55" s="64">
        <f t="shared" si="82"/>
        <v>0</v>
      </c>
      <c r="BD55" s="64">
        <f t="shared" si="82"/>
        <v>0</v>
      </c>
      <c r="BE55" s="64">
        <f t="shared" si="82"/>
        <v>0</v>
      </c>
      <c r="BF55" s="64">
        <f t="shared" si="82"/>
        <v>0</v>
      </c>
      <c r="BG55" s="64">
        <f t="shared" si="82"/>
        <v>0</v>
      </c>
      <c r="BH55" s="64">
        <f t="shared" si="82"/>
        <v>0</v>
      </c>
      <c r="BI55" s="64">
        <f t="shared" si="82"/>
        <v>0</v>
      </c>
      <c r="BJ55" s="64">
        <f t="shared" si="82"/>
        <v>0</v>
      </c>
      <c r="BK55" s="64">
        <f t="shared" si="82"/>
        <v>0</v>
      </c>
      <c r="BL55" s="64">
        <f t="shared" si="82"/>
        <v>0</v>
      </c>
      <c r="BM55" s="64">
        <f t="shared" si="82"/>
        <v>0</v>
      </c>
      <c r="BN55" s="64">
        <f t="shared" si="82"/>
        <v>0</v>
      </c>
      <c r="BO55" s="64">
        <f t="shared" si="82"/>
        <v>0</v>
      </c>
      <c r="BP55" s="64">
        <f t="shared" si="82"/>
        <v>0</v>
      </c>
      <c r="BQ55" s="64">
        <f t="shared" ref="BQ55:BV55" si="83">BP55-BQ52+BQ54</f>
        <v>0</v>
      </c>
      <c r="BR55" s="64">
        <f t="shared" si="83"/>
        <v>0</v>
      </c>
      <c r="BS55" s="64">
        <f t="shared" si="83"/>
        <v>0</v>
      </c>
      <c r="BT55" s="64">
        <f t="shared" si="83"/>
        <v>0</v>
      </c>
      <c r="BU55" s="64">
        <f t="shared" si="83"/>
        <v>0</v>
      </c>
      <c r="BV55" s="64">
        <f t="shared" si="83"/>
        <v>0</v>
      </c>
      <c r="BW55" s="64"/>
      <c r="BX55" s="64"/>
      <c r="BY55" s="64"/>
    </row>
    <row r="56" spans="2:77" s="63" customFormat="1" ht="12.75" x14ac:dyDescent="0.2">
      <c r="C56" s="64"/>
      <c r="D56" s="64"/>
    </row>
    <row r="57" spans="2:77" s="63" customFormat="1" ht="12.75" x14ac:dyDescent="0.2">
      <c r="C57" s="55" t="s">
        <v>0</v>
      </c>
      <c r="D57" s="55" t="s">
        <v>0</v>
      </c>
      <c r="E57" s="55" t="s">
        <v>0</v>
      </c>
      <c r="F57" s="55" t="s">
        <v>0</v>
      </c>
      <c r="G57" s="55" t="s">
        <v>1</v>
      </c>
      <c r="H57" s="55" t="s">
        <v>1</v>
      </c>
      <c r="I57" s="55" t="s">
        <v>1</v>
      </c>
      <c r="J57" s="55" t="s">
        <v>1</v>
      </c>
      <c r="K57" s="55" t="s">
        <v>2</v>
      </c>
      <c r="L57" s="55" t="s">
        <v>2</v>
      </c>
      <c r="M57" s="55" t="s">
        <v>2</v>
      </c>
      <c r="N57" s="55" t="s">
        <v>2</v>
      </c>
      <c r="O57" s="55" t="s">
        <v>3</v>
      </c>
      <c r="P57" s="55" t="s">
        <v>3</v>
      </c>
      <c r="Q57" s="55" t="s">
        <v>3</v>
      </c>
      <c r="R57" s="55" t="s">
        <v>3</v>
      </c>
      <c r="S57" s="55" t="s">
        <v>4</v>
      </c>
      <c r="T57" s="55" t="s">
        <v>4</v>
      </c>
      <c r="U57" s="55" t="s">
        <v>4</v>
      </c>
      <c r="V57" s="55" t="s">
        <v>4</v>
      </c>
      <c r="W57" s="55" t="s">
        <v>63</v>
      </c>
    </row>
    <row r="58" spans="2:77" s="63" customFormat="1" ht="12.75" x14ac:dyDescent="0.2">
      <c r="C58" s="56" t="s">
        <v>5</v>
      </c>
      <c r="D58" s="56" t="s">
        <v>6</v>
      </c>
      <c r="E58" s="56" t="s">
        <v>7</v>
      </c>
      <c r="F58" s="56" t="s">
        <v>8</v>
      </c>
      <c r="G58" s="56" t="s">
        <v>5</v>
      </c>
      <c r="H58" s="56" t="s">
        <v>6</v>
      </c>
      <c r="I58" s="56" t="s">
        <v>7</v>
      </c>
      <c r="J58" s="56" t="s">
        <v>8</v>
      </c>
      <c r="K58" s="56" t="s">
        <v>5</v>
      </c>
      <c r="L58" s="56" t="s">
        <v>6</v>
      </c>
      <c r="M58" s="56" t="s">
        <v>7</v>
      </c>
      <c r="N58" s="56" t="s">
        <v>8</v>
      </c>
      <c r="O58" s="56" t="s">
        <v>5</v>
      </c>
      <c r="P58" s="56" t="s">
        <v>6</v>
      </c>
      <c r="Q58" s="56" t="s">
        <v>7</v>
      </c>
      <c r="R58" s="56" t="s">
        <v>8</v>
      </c>
      <c r="S58" s="56" t="s">
        <v>5</v>
      </c>
      <c r="T58" s="56" t="s">
        <v>6</v>
      </c>
      <c r="U58" s="56" t="s">
        <v>7</v>
      </c>
      <c r="V58" s="56" t="s">
        <v>8</v>
      </c>
      <c r="W58" s="56" t="s">
        <v>5</v>
      </c>
    </row>
    <row r="59" spans="2:77" s="63" customFormat="1" ht="11.25" customHeight="1" x14ac:dyDescent="0.2">
      <c r="C59" s="64"/>
      <c r="D59" s="64"/>
    </row>
    <row r="60" spans="2:77" s="63" customFormat="1" ht="12.75" x14ac:dyDescent="0.2">
      <c r="B60" s="57" t="s">
        <v>64</v>
      </c>
      <c r="C60" s="58">
        <f>SUM(C35:E35)</f>
        <v>3691.9008957866072</v>
      </c>
      <c r="D60" s="59">
        <f>SUM(F35:H35)</f>
        <v>3784.9697007179493</v>
      </c>
      <c r="E60" s="60">
        <f>SUM(I35:K35)</f>
        <v>3880.3846689661978</v>
      </c>
      <c r="F60" s="60">
        <f>SUM(L35:N35)</f>
        <v>3978.204944756033</v>
      </c>
      <c r="G60" s="61">
        <f>SUM(O35:Q35)</f>
        <v>4078.4911632736921</v>
      </c>
      <c r="H60" s="62">
        <f>SUM(R35:T35)</f>
        <v>4181.3054882524912</v>
      </c>
      <c r="I60" s="62">
        <f>SUM(U35:W35)</f>
        <v>4286.7116505058266</v>
      </c>
      <c r="J60" s="62">
        <f>SUM(X35:Z35)</f>
        <v>4394.7749874315696</v>
      </c>
      <c r="K60" s="62">
        <f>SUM(AA35:AC35)</f>
        <v>4505.5624835123017</v>
      </c>
      <c r="L60" s="62">
        <f>SUM(AD35:AF35)</f>
        <v>4619.1428118365357</v>
      </c>
      <c r="M60" s="62">
        <f>SUM(AG35:AI35)</f>
        <v>4735.5863766666344</v>
      </c>
      <c r="N60" s="62">
        <f>SUM(AJ35:AL35)</f>
        <v>4854.9653570798127</v>
      </c>
      <c r="O60" s="62">
        <f>SUM(AM35:AO35)</f>
        <v>4977.3537517092991</v>
      </c>
      <c r="P60" s="62">
        <f>SUM(AP35:AR35)</f>
        <v>5102.8274246133542</v>
      </c>
      <c r="Q60" s="62">
        <f>SUM(AS35:AU35)</f>
        <v>5231.4641523006121</v>
      </c>
      <c r="R60" s="62">
        <f>SUM(AV35:AX35)</f>
        <v>5363.3436719408701</v>
      </c>
      <c r="S60" s="62">
        <f>SUM(AY35:BA35)</f>
        <v>5498.5477307912261</v>
      </c>
      <c r="T60" s="62">
        <f>SUM(BB35:BD35)</f>
        <v>5637.1601368681904</v>
      </c>
      <c r="U60" s="62">
        <f>SUM(BE35:BG35)</f>
        <v>5779.266810897192</v>
      </c>
      <c r="V60" s="62">
        <f>SUM(BH35:BJ35)</f>
        <v>5924.9558395716649</v>
      </c>
      <c r="W60" s="62"/>
      <c r="X60" s="55"/>
    </row>
    <row r="61" spans="2:77" s="63" customFormat="1" ht="12.75" x14ac:dyDescent="0.2">
      <c r="B61" s="57" t="s">
        <v>65</v>
      </c>
      <c r="E61" s="58">
        <f>SUM(C41:E41)</f>
        <v>0</v>
      </c>
      <c r="F61" s="59">
        <f>SUM(F41:H41)</f>
        <v>0</v>
      </c>
      <c r="G61" s="60">
        <f>SUM(I41:K41)</f>
        <v>0</v>
      </c>
      <c r="H61" s="60">
        <f>SUM(L41:N41)</f>
        <v>0</v>
      </c>
      <c r="I61" s="61">
        <f>SUM(O41:Q41)</f>
        <v>0</v>
      </c>
      <c r="J61" s="62">
        <f>SUM(R41:T41)</f>
        <v>0</v>
      </c>
      <c r="K61" s="62">
        <f>SUM(U41:W41)</f>
        <v>0</v>
      </c>
      <c r="L61" s="62">
        <f>SUM(X41:Z41)</f>
        <v>0</v>
      </c>
      <c r="M61" s="62">
        <f>SUM(AA41:AC41)</f>
        <v>0</v>
      </c>
      <c r="N61" s="62">
        <f>SUM(AD41:AF41)</f>
        <v>0</v>
      </c>
      <c r="O61" s="62">
        <f>SUM(AE41:AG41)</f>
        <v>0</v>
      </c>
      <c r="P61" s="62">
        <f>SUM(AH41:AJ41)</f>
        <v>0</v>
      </c>
      <c r="Q61" s="62">
        <f>SUM(AK41:AM41)</f>
        <v>0</v>
      </c>
      <c r="R61" s="62">
        <f t="shared" ref="R61:W61" si="84">SUM(AN41:AP41)</f>
        <v>0</v>
      </c>
      <c r="S61" s="62">
        <f t="shared" si="84"/>
        <v>0</v>
      </c>
      <c r="T61" s="62">
        <f t="shared" si="84"/>
        <v>0</v>
      </c>
      <c r="U61" s="62">
        <f t="shared" si="84"/>
        <v>0</v>
      </c>
      <c r="V61" s="62">
        <f t="shared" si="84"/>
        <v>0</v>
      </c>
      <c r="W61" s="62">
        <f t="shared" si="84"/>
        <v>0</v>
      </c>
    </row>
    <row r="62" spans="2:77" s="63" customFormat="1" ht="12.75" x14ac:dyDescent="0.2">
      <c r="B62" s="63" t="s">
        <v>66</v>
      </c>
      <c r="C62" s="64">
        <f t="shared" ref="C62:S62" si="85">SUM(C60:C61)</f>
        <v>3691.9008957866072</v>
      </c>
      <c r="D62" s="64">
        <f t="shared" si="85"/>
        <v>3784.9697007179493</v>
      </c>
      <c r="E62" s="64">
        <f>SUM(E60:E61)</f>
        <v>3880.3846689661978</v>
      </c>
      <c r="F62" s="64">
        <f t="shared" si="85"/>
        <v>3978.204944756033</v>
      </c>
      <c r="G62" s="64">
        <f t="shared" si="85"/>
        <v>4078.4911632736921</v>
      </c>
      <c r="H62" s="64">
        <f t="shared" si="85"/>
        <v>4181.3054882524912</v>
      </c>
      <c r="I62" s="64">
        <f t="shared" si="85"/>
        <v>4286.7116505058266</v>
      </c>
      <c r="J62" s="64">
        <f t="shared" si="85"/>
        <v>4394.7749874315696</v>
      </c>
      <c r="K62" s="64">
        <f t="shared" si="85"/>
        <v>4505.5624835123017</v>
      </c>
      <c r="L62" s="64">
        <f t="shared" si="85"/>
        <v>4619.1428118365357</v>
      </c>
      <c r="M62" s="64">
        <f t="shared" si="85"/>
        <v>4735.5863766666344</v>
      </c>
      <c r="N62" s="64">
        <f t="shared" si="85"/>
        <v>4854.9653570798127</v>
      </c>
      <c r="O62" s="64">
        <f t="shared" si="85"/>
        <v>4977.3537517092991</v>
      </c>
      <c r="P62" s="64">
        <f t="shared" si="85"/>
        <v>5102.8274246133542</v>
      </c>
      <c r="Q62" s="64">
        <f t="shared" si="85"/>
        <v>5231.4641523006121</v>
      </c>
      <c r="R62" s="64">
        <f t="shared" si="85"/>
        <v>5363.3436719408701</v>
      </c>
      <c r="S62" s="64">
        <f t="shared" si="85"/>
        <v>5498.5477307912261</v>
      </c>
      <c r="T62" s="64">
        <f>SUM(T60:T61)</f>
        <v>5637.1601368681904</v>
      </c>
      <c r="U62" s="64">
        <f>SUM(U60:U61)</f>
        <v>5779.266810897192</v>
      </c>
      <c r="V62" s="64">
        <f>SUM(V60:V61)</f>
        <v>5924.9558395716649</v>
      </c>
      <c r="W62" s="64">
        <f>SUM(W60:W61)</f>
        <v>0</v>
      </c>
      <c r="X62" s="61"/>
    </row>
    <row r="63" spans="2:77" s="63" customFormat="1" ht="12.75" x14ac:dyDescent="0.2">
      <c r="C63" s="64"/>
      <c r="D63" s="64"/>
      <c r="E63" s="64"/>
      <c r="F63" s="61"/>
      <c r="I63" s="64"/>
      <c r="J63" s="64"/>
      <c r="K63" s="64"/>
      <c r="L63" s="64"/>
      <c r="M63" s="64"/>
      <c r="N63" s="64"/>
      <c r="O63" s="64"/>
      <c r="P63" s="64"/>
      <c r="Q63" s="64"/>
      <c r="R63" s="64"/>
      <c r="X63" s="61"/>
    </row>
    <row r="64" spans="2:77" s="63" customFormat="1" ht="12.75" x14ac:dyDescent="0.2">
      <c r="B64" s="57" t="s">
        <v>67</v>
      </c>
      <c r="C64" s="58">
        <f>SUM(C36:E36)</f>
        <v>6219.4043703455172</v>
      </c>
      <c r="D64" s="59">
        <f>SUM(F36:H36)</f>
        <v>6126.3355654141751</v>
      </c>
      <c r="E64" s="60">
        <f>SUM(I36:K36)</f>
        <v>6030.9205971659267</v>
      </c>
      <c r="F64" s="60">
        <f>SUM(L36:N36)</f>
        <v>5933.1003213760914</v>
      </c>
      <c r="G64" s="61">
        <f>SUM(O36:Q36)</f>
        <v>5832.8141028584323</v>
      </c>
      <c r="H64" s="62">
        <f>SUM(R36:T36)</f>
        <v>5729.9997778796333</v>
      </c>
      <c r="I64" s="62">
        <f>SUM(U36:W36)</f>
        <v>5624.5936156262978</v>
      </c>
      <c r="J64" s="62">
        <f>SUM(X36:Z36)</f>
        <v>5516.5302787005548</v>
      </c>
      <c r="K64" s="62">
        <f>SUM(AA36:AC36)</f>
        <v>5405.7427826198227</v>
      </c>
      <c r="L64" s="62">
        <f>SUM(AD36:AF36)</f>
        <v>5292.1624542955888</v>
      </c>
      <c r="M64" s="62">
        <f>SUM(AE36:AG36)</f>
        <v>5253.6695975302846</v>
      </c>
      <c r="N64" s="62">
        <f>SUM(AH36:AJ36)</f>
        <v>5136.2556696599349</v>
      </c>
      <c r="O64" s="62">
        <f>SUM(AK36:AM36)</f>
        <v>5015.8818644099792</v>
      </c>
      <c r="P64" s="62">
        <f>SUM(AN36:AP36)</f>
        <v>4892.4735664919144</v>
      </c>
      <c r="Q64" s="62">
        <f>SUM(AQ36:AS36)</f>
        <v>4765.9542796469923</v>
      </c>
      <c r="R64" s="62">
        <f t="shared" ref="R64:W64" si="86">SUM(AT36:AV36)</f>
        <v>4636.2455792290075</v>
      </c>
      <c r="S64" s="62">
        <f t="shared" si="86"/>
        <v>4592.2867485048155</v>
      </c>
      <c r="T64" s="62">
        <f t="shared" si="86"/>
        <v>4547.9615941912543</v>
      </c>
      <c r="U64" s="62">
        <f t="shared" si="86"/>
        <v>4503.2670635917466</v>
      </c>
      <c r="V64" s="62">
        <f t="shared" si="86"/>
        <v>4458.2000785705768</v>
      </c>
      <c r="W64" s="62">
        <f t="shared" si="86"/>
        <v>4412.7575353408984</v>
      </c>
      <c r="X64" s="61"/>
    </row>
    <row r="65" spans="2:24" s="63" customFormat="1" ht="12.75" x14ac:dyDescent="0.2">
      <c r="B65" s="57" t="s">
        <v>68</v>
      </c>
      <c r="E65" s="58">
        <f>SUM(C42:E42)</f>
        <v>0</v>
      </c>
      <c r="F65" s="59">
        <f>SUM(F42:H42)</f>
        <v>0</v>
      </c>
      <c r="G65" s="60">
        <f>SUM(I42:K42)</f>
        <v>0</v>
      </c>
      <c r="H65" s="60">
        <f>SUM(L42:N42)</f>
        <v>0</v>
      </c>
      <c r="I65" s="61">
        <f>SUM(O42:Q42)</f>
        <v>0</v>
      </c>
      <c r="J65" s="62">
        <f>SUM(R42:T42)</f>
        <v>0</v>
      </c>
      <c r="K65" s="62">
        <f t="shared" ref="K65:Q65" si="87">SUM(S42:U42)</f>
        <v>0</v>
      </c>
      <c r="L65" s="62">
        <f t="shared" si="87"/>
        <v>0</v>
      </c>
      <c r="M65" s="62">
        <f t="shared" si="87"/>
        <v>0</v>
      </c>
      <c r="N65" s="62">
        <f t="shared" si="87"/>
        <v>0</v>
      </c>
      <c r="O65" s="62">
        <f t="shared" si="87"/>
        <v>0</v>
      </c>
      <c r="P65" s="62">
        <f t="shared" si="87"/>
        <v>0</v>
      </c>
      <c r="Q65" s="62">
        <f t="shared" si="87"/>
        <v>0</v>
      </c>
      <c r="R65" s="62">
        <f t="shared" ref="R65:W65" si="88">SUM(Z42:AB42)</f>
        <v>0</v>
      </c>
      <c r="S65" s="62">
        <f t="shared" si="88"/>
        <v>0</v>
      </c>
      <c r="T65" s="62">
        <f t="shared" si="88"/>
        <v>0</v>
      </c>
      <c r="U65" s="62">
        <f t="shared" si="88"/>
        <v>0</v>
      </c>
      <c r="V65" s="62">
        <f t="shared" si="88"/>
        <v>0</v>
      </c>
      <c r="W65" s="62">
        <f t="shared" si="88"/>
        <v>0</v>
      </c>
      <c r="X65" s="61"/>
    </row>
    <row r="66" spans="2:24" s="63" customFormat="1" ht="12.75" x14ac:dyDescent="0.2">
      <c r="B66" s="63" t="s">
        <v>69</v>
      </c>
      <c r="C66" s="64">
        <f t="shared" ref="C66:S66" si="89">SUM(C64:C65)</f>
        <v>6219.4043703455172</v>
      </c>
      <c r="D66" s="64">
        <f t="shared" si="89"/>
        <v>6126.3355654141751</v>
      </c>
      <c r="E66" s="64">
        <f>SUM(E64:E65)</f>
        <v>6030.9205971659267</v>
      </c>
      <c r="F66" s="64">
        <f t="shared" si="89"/>
        <v>5933.1003213760914</v>
      </c>
      <c r="G66" s="64">
        <f t="shared" si="89"/>
        <v>5832.8141028584323</v>
      </c>
      <c r="H66" s="64">
        <f t="shared" si="89"/>
        <v>5729.9997778796333</v>
      </c>
      <c r="I66" s="64">
        <f t="shared" si="89"/>
        <v>5624.5936156262978</v>
      </c>
      <c r="J66" s="64">
        <f t="shared" si="89"/>
        <v>5516.5302787005548</v>
      </c>
      <c r="K66" s="64">
        <f t="shared" si="89"/>
        <v>5405.7427826198227</v>
      </c>
      <c r="L66" s="64">
        <f t="shared" si="89"/>
        <v>5292.1624542955888</v>
      </c>
      <c r="M66" s="64">
        <f t="shared" si="89"/>
        <v>5253.6695975302846</v>
      </c>
      <c r="N66" s="64">
        <f t="shared" si="89"/>
        <v>5136.2556696599349</v>
      </c>
      <c r="O66" s="64">
        <f t="shared" si="89"/>
        <v>5015.8818644099792</v>
      </c>
      <c r="P66" s="64">
        <f t="shared" si="89"/>
        <v>4892.4735664919144</v>
      </c>
      <c r="Q66" s="64">
        <f t="shared" si="89"/>
        <v>4765.9542796469923</v>
      </c>
      <c r="R66" s="64">
        <f t="shared" si="89"/>
        <v>4636.2455792290075</v>
      </c>
      <c r="S66" s="64">
        <f t="shared" si="89"/>
        <v>4592.2867485048155</v>
      </c>
      <c r="T66" s="64">
        <f>SUM(T64:T65)</f>
        <v>4547.9615941912543</v>
      </c>
      <c r="U66" s="64">
        <f>SUM(U64:U65)</f>
        <v>4503.2670635917466</v>
      </c>
      <c r="V66" s="64">
        <f>SUM(V64:V65)</f>
        <v>4458.2000785705768</v>
      </c>
      <c r="W66" s="64">
        <f>SUM(W64:W65)</f>
        <v>4412.7575353408984</v>
      </c>
      <c r="X66" s="61"/>
    </row>
    <row r="67" spans="2:24" s="63" customFormat="1" ht="12.75" x14ac:dyDescent="0.2">
      <c r="C67" s="64"/>
      <c r="D67" s="64"/>
      <c r="E67" s="64"/>
      <c r="F67" s="61"/>
      <c r="I67" s="64"/>
      <c r="J67" s="64"/>
      <c r="K67" s="64"/>
      <c r="L67" s="61"/>
      <c r="O67" s="64"/>
      <c r="P67" s="64"/>
      <c r="Q67" s="64"/>
      <c r="R67" s="61"/>
      <c r="U67" s="64"/>
      <c r="V67" s="64"/>
      <c r="W67" s="64"/>
      <c r="X67" s="61"/>
    </row>
    <row r="68" spans="2:24" s="63" customFormat="1" ht="12.75" x14ac:dyDescent="0.2">
      <c r="C68" s="64"/>
      <c r="D68" s="64"/>
      <c r="E68" s="64"/>
      <c r="F68" s="61"/>
      <c r="I68" s="64"/>
      <c r="J68" s="64"/>
      <c r="K68" s="64"/>
      <c r="L68" s="61"/>
      <c r="O68" s="64"/>
      <c r="P68" s="64"/>
      <c r="Q68" s="64"/>
      <c r="R68" s="61"/>
      <c r="U68" s="64"/>
      <c r="V68" s="64"/>
      <c r="W68" s="64"/>
      <c r="X68" s="61"/>
    </row>
    <row r="69" spans="2:24" s="63" customFormat="1" ht="18.75" x14ac:dyDescent="0.3">
      <c r="C69" s="64"/>
      <c r="D69" s="64"/>
      <c r="E69" s="64"/>
      <c r="F69" s="61"/>
      <c r="G69" s="35">
        <v>30000000</v>
      </c>
      <c r="H69" s="65">
        <f>0.12/52</f>
        <v>2.3076923076923075E-3</v>
      </c>
      <c r="I69" s="35">
        <f>G69*H69</f>
        <v>69230.76923076922</v>
      </c>
      <c r="K69" s="64"/>
      <c r="L69" s="61"/>
      <c r="O69" s="64"/>
      <c r="P69" s="64"/>
      <c r="Q69" s="64"/>
      <c r="R69" s="61"/>
      <c r="U69" s="64"/>
      <c r="V69" s="64"/>
      <c r="W69" s="64"/>
      <c r="X69" s="61"/>
    </row>
    <row r="70" spans="2:24" s="63" customFormat="1" ht="18.75" x14ac:dyDescent="0.3">
      <c r="C70" s="64"/>
      <c r="D70" s="64"/>
      <c r="E70" s="64"/>
      <c r="F70" s="61"/>
      <c r="G70" s="35">
        <f>G69</f>
        <v>30000000</v>
      </c>
      <c r="H70" s="65">
        <f>H69+0.1/52</f>
        <v>4.2307692307692307E-3</v>
      </c>
      <c r="I70" s="35">
        <f>G70*H70</f>
        <v>126923.07692307692</v>
      </c>
      <c r="K70" s="64"/>
      <c r="L70" s="61"/>
      <c r="O70" s="64"/>
      <c r="P70" s="64"/>
      <c r="Q70" s="64"/>
      <c r="R70" s="61"/>
      <c r="U70" s="64"/>
      <c r="V70" s="64"/>
      <c r="W70" s="64"/>
      <c r="X70" s="61"/>
    </row>
    <row r="71" spans="2:24" s="63" customFormat="1" ht="18.75" x14ac:dyDescent="0.3">
      <c r="C71" s="64"/>
      <c r="D71" s="64"/>
      <c r="E71" s="64"/>
      <c r="F71" s="61"/>
      <c r="G71" s="35">
        <f>G70</f>
        <v>30000000</v>
      </c>
      <c r="H71" s="65">
        <f>H70+0.1/52</f>
        <v>6.1538461538461538E-3</v>
      </c>
      <c r="I71" s="35">
        <f>G71*H71</f>
        <v>184615.38461538462</v>
      </c>
      <c r="K71" s="64"/>
      <c r="L71" s="61"/>
      <c r="O71" s="64"/>
      <c r="P71" s="64"/>
      <c r="Q71" s="64"/>
      <c r="R71" s="61"/>
      <c r="U71" s="64"/>
      <c r="V71" s="64"/>
      <c r="W71" s="64"/>
      <c r="X71" s="61"/>
    </row>
    <row r="72" spans="2:24" s="63" customFormat="1" ht="18.75" x14ac:dyDescent="0.3">
      <c r="C72" s="64"/>
      <c r="D72" s="64"/>
      <c r="E72" s="64"/>
      <c r="F72" s="61"/>
      <c r="G72" s="35">
        <f>G71</f>
        <v>30000000</v>
      </c>
      <c r="H72" s="65">
        <f>H71+0.1/52</f>
        <v>8.076923076923077E-3</v>
      </c>
      <c r="I72" s="35">
        <f>G72*H72</f>
        <v>242307.69230769231</v>
      </c>
      <c r="K72" s="64"/>
      <c r="L72" s="61"/>
      <c r="O72" s="64"/>
      <c r="P72" s="64"/>
      <c r="Q72" s="64"/>
      <c r="R72" s="61"/>
      <c r="U72" s="64"/>
      <c r="V72" s="64"/>
      <c r="W72" s="64"/>
      <c r="X72" s="61"/>
    </row>
    <row r="73" spans="2:24" s="63" customFormat="1" ht="18.75" x14ac:dyDescent="0.3">
      <c r="C73" s="64"/>
      <c r="D73" s="64"/>
      <c r="H73" s="35">
        <v>12</v>
      </c>
      <c r="I73" s="35">
        <f>I72*H73</f>
        <v>2907692.307692308</v>
      </c>
    </row>
    <row r="74" spans="2:24" s="63" customFormat="1" ht="12.75" x14ac:dyDescent="0.2">
      <c r="C74" s="64"/>
      <c r="D74" s="64"/>
    </row>
    <row r="75" spans="2:24" s="63" customFormat="1" ht="12.75" x14ac:dyDescent="0.2">
      <c r="C75" s="64"/>
      <c r="D75" s="64"/>
    </row>
    <row r="76" spans="2:24" s="63" customFormat="1" ht="12.75" x14ac:dyDescent="0.2">
      <c r="C76" s="64"/>
      <c r="D76" s="64"/>
    </row>
    <row r="77" spans="2:24" s="63" customFormat="1" ht="18.75" x14ac:dyDescent="0.3">
      <c r="C77" s="64"/>
      <c r="D77" s="64"/>
      <c r="G77" s="35">
        <f>G69</f>
        <v>30000000</v>
      </c>
      <c r="H77" s="65">
        <f>0.005</f>
        <v>5.0000000000000001E-3</v>
      </c>
      <c r="I77" s="35">
        <f>G77*H77</f>
        <v>150000</v>
      </c>
    </row>
    <row r="78" spans="2:24" s="63" customFormat="1" ht="18.75" x14ac:dyDescent="0.3">
      <c r="G78" s="35">
        <f>G77</f>
        <v>30000000</v>
      </c>
      <c r="H78" s="65">
        <f>H77+0.01</f>
        <v>1.4999999999999999E-2</v>
      </c>
      <c r="I78" s="35">
        <f>G78*H78</f>
        <v>450000</v>
      </c>
    </row>
    <row r="79" spans="2:24" s="63" customFormat="1" ht="18.75" x14ac:dyDescent="0.3">
      <c r="G79" s="35">
        <f>G78</f>
        <v>30000000</v>
      </c>
      <c r="H79" s="65">
        <f>H78+0.01</f>
        <v>2.5000000000000001E-2</v>
      </c>
      <c r="I79" s="35">
        <f>G79*H79</f>
        <v>750000</v>
      </c>
    </row>
    <row r="80" spans="2:24" s="63" customFormat="1" ht="18.75" x14ac:dyDescent="0.3">
      <c r="G80" s="35">
        <f>G79</f>
        <v>30000000</v>
      </c>
      <c r="H80" s="65">
        <f>H79+0.01</f>
        <v>3.5000000000000003E-2</v>
      </c>
      <c r="I80" s="35">
        <f>G80*H80</f>
        <v>1050000</v>
      </c>
    </row>
    <row r="81" spans="8:10" s="63" customFormat="1" ht="18.75" x14ac:dyDescent="0.3">
      <c r="H81" s="35">
        <v>12</v>
      </c>
      <c r="I81" s="35">
        <f>I80*H81</f>
        <v>12600000</v>
      </c>
      <c r="J81" s="35">
        <v>12</v>
      </c>
    </row>
    <row r="82" spans="8:10" s="63" customFormat="1" ht="12.75" x14ac:dyDescent="0.2"/>
    <row r="83" spans="8:10" s="63" customFormat="1" ht="12.75" x14ac:dyDescent="0.2"/>
    <row r="84" spans="8:10" s="63" customFormat="1" ht="12.75" x14ac:dyDescent="0.2"/>
    <row r="85" spans="8:10" s="63" customFormat="1" ht="12.75" x14ac:dyDescent="0.2"/>
    <row r="86" spans="8:10" s="63" customFormat="1" ht="12.75" x14ac:dyDescent="0.2"/>
    <row r="87" spans="8:10" s="63" customFormat="1" ht="12.75" x14ac:dyDescent="0.2"/>
    <row r="88" spans="8:10" s="63" customFormat="1" ht="12.75" x14ac:dyDescent="0.2"/>
    <row r="89" spans="8:10" s="63" customFormat="1" ht="12.75" x14ac:dyDescent="0.2"/>
    <row r="90" spans="8:10" s="63" customFormat="1" ht="12.75" x14ac:dyDescent="0.2"/>
    <row r="91" spans="8:10" s="63" customFormat="1" ht="12.75" x14ac:dyDescent="0.2"/>
    <row r="92" spans="8:10" s="63" customFormat="1" ht="12.75" x14ac:dyDescent="0.2"/>
    <row r="93" spans="8:10" s="63" customFormat="1" ht="12.75" x14ac:dyDescent="0.2"/>
    <row r="94" spans="8:10" s="63" customFormat="1" ht="12.75" x14ac:dyDescent="0.2"/>
    <row r="95" spans="8:10" s="63" customFormat="1" ht="12.75" x14ac:dyDescent="0.2"/>
    <row r="96" spans="8:10" s="63" customFormat="1" ht="12.75" x14ac:dyDescent="0.2"/>
    <row r="97" s="63" customFormat="1" ht="12.75" x14ac:dyDescent="0.2"/>
    <row r="98" s="63" customFormat="1" ht="12.75" x14ac:dyDescent="0.2"/>
    <row r="99" s="63" customFormat="1" ht="12.75" x14ac:dyDescent="0.2"/>
    <row r="100" s="63" customFormat="1" ht="12.75" x14ac:dyDescent="0.2"/>
    <row r="101" s="63" customFormat="1" ht="12.75" x14ac:dyDescent="0.2"/>
    <row r="102" s="63" customFormat="1" ht="12.75" x14ac:dyDescent="0.2"/>
    <row r="103" s="63" customFormat="1" ht="12.75" x14ac:dyDescent="0.2"/>
    <row r="104" s="63" customFormat="1" ht="12.75" x14ac:dyDescent="0.2"/>
    <row r="105" s="63" customFormat="1" ht="12.75" x14ac:dyDescent="0.2"/>
    <row r="106" s="63" customFormat="1" ht="12.75" x14ac:dyDescent="0.2"/>
    <row r="107" s="63" customFormat="1" ht="12.75" x14ac:dyDescent="0.2"/>
    <row r="108" s="63" customFormat="1" ht="12.75" x14ac:dyDescent="0.2"/>
    <row r="109" s="63" customFormat="1" ht="12.75" x14ac:dyDescent="0.2"/>
    <row r="110" s="63" customFormat="1" ht="12.75" x14ac:dyDescent="0.2"/>
    <row r="111" s="63" customFormat="1" ht="12.75" x14ac:dyDescent="0.2"/>
    <row r="112" s="63" customFormat="1" ht="12.75" x14ac:dyDescent="0.2"/>
    <row r="113" s="63" customFormat="1" ht="12.75" x14ac:dyDescent="0.2"/>
    <row r="114" s="63" customFormat="1" ht="12.75" x14ac:dyDescent="0.2"/>
    <row r="115" s="63" customFormat="1" ht="12.75" x14ac:dyDescent="0.2"/>
    <row r="116" s="63" customFormat="1" ht="12.75" x14ac:dyDescent="0.2"/>
    <row r="117" s="63" customFormat="1" ht="12.75" x14ac:dyDescent="0.2"/>
    <row r="118" s="63" customFormat="1" ht="12.75" x14ac:dyDescent="0.2"/>
    <row r="119" s="63" customFormat="1" ht="12.75" x14ac:dyDescent="0.2"/>
    <row r="120" s="63" customFormat="1" ht="12.75" x14ac:dyDescent="0.2"/>
    <row r="121" s="63" customFormat="1" ht="12.75" x14ac:dyDescent="0.2"/>
    <row r="122" s="63" customFormat="1" ht="12.75" x14ac:dyDescent="0.2"/>
    <row r="123" s="63" customFormat="1" ht="12.75" x14ac:dyDescent="0.2"/>
    <row r="124" s="63" customFormat="1" ht="12.75" x14ac:dyDescent="0.2"/>
    <row r="125" s="63" customFormat="1" ht="12.75" x14ac:dyDescent="0.2"/>
    <row r="126" s="63" customFormat="1" ht="12.75" x14ac:dyDescent="0.2"/>
    <row r="127" s="63" customFormat="1" ht="12.75" x14ac:dyDescent="0.2"/>
    <row r="128" s="63" customFormat="1" ht="12.75" x14ac:dyDescent="0.2"/>
    <row r="129" s="63" customFormat="1" ht="12.75" x14ac:dyDescent="0.2"/>
    <row r="130" s="63" customFormat="1" ht="12.75" x14ac:dyDescent="0.2"/>
    <row r="131" s="63" customFormat="1" ht="12.75" x14ac:dyDescent="0.2"/>
    <row r="132" s="63" customFormat="1" ht="12.75" x14ac:dyDescent="0.2"/>
    <row r="133" s="63" customFormat="1" ht="12.75" x14ac:dyDescent="0.2"/>
    <row r="134" s="63" customFormat="1" ht="12.75" x14ac:dyDescent="0.2"/>
    <row r="135" s="63" customFormat="1" ht="12.75" x14ac:dyDescent="0.2"/>
    <row r="136" s="63" customFormat="1" ht="12.75" x14ac:dyDescent="0.2"/>
    <row r="137" s="63" customFormat="1" ht="12.75" x14ac:dyDescent="0.2"/>
    <row r="138" s="63" customFormat="1" ht="12.75" x14ac:dyDescent="0.2"/>
    <row r="139" s="63" customFormat="1" ht="12.75" x14ac:dyDescent="0.2"/>
    <row r="140" s="63" customFormat="1" ht="12.75" x14ac:dyDescent="0.2"/>
    <row r="141" s="63" customFormat="1" ht="12.75" x14ac:dyDescent="0.2"/>
    <row r="142" s="63" customFormat="1" ht="12.75" x14ac:dyDescent="0.2"/>
    <row r="143" s="63" customFormat="1" ht="12.75" x14ac:dyDescent="0.2"/>
    <row r="144" s="63" customFormat="1" ht="12.75" x14ac:dyDescent="0.2"/>
    <row r="145" s="63" customFormat="1" ht="12.75" x14ac:dyDescent="0.2"/>
    <row r="146" s="63" customFormat="1" ht="12.75" x14ac:dyDescent="0.2"/>
    <row r="147" s="63" customFormat="1" ht="12.75" x14ac:dyDescent="0.2"/>
    <row r="148" s="63" customFormat="1" ht="12.75" x14ac:dyDescent="0.2"/>
    <row r="149" s="63" customFormat="1" ht="12.75" x14ac:dyDescent="0.2"/>
    <row r="150" s="63" customFormat="1" ht="12.75" x14ac:dyDescent="0.2"/>
    <row r="151" s="63" customFormat="1" ht="12.75" x14ac:dyDescent="0.2"/>
    <row r="152" s="63" customFormat="1" ht="12.75" x14ac:dyDescent="0.2"/>
    <row r="153" s="63" customFormat="1" ht="12.75" x14ac:dyDescent="0.2"/>
    <row r="154" s="63" customFormat="1" ht="12.75" x14ac:dyDescent="0.2"/>
    <row r="155" s="63" customFormat="1" ht="12.75" x14ac:dyDescent="0.2"/>
    <row r="156" s="63" customFormat="1" ht="12.75" x14ac:dyDescent="0.2"/>
    <row r="157" s="63" customFormat="1" ht="12.75" x14ac:dyDescent="0.2"/>
    <row r="158" s="63" customFormat="1" ht="12.75" x14ac:dyDescent="0.2"/>
    <row r="159" s="63" customFormat="1" ht="12.75" x14ac:dyDescent="0.2"/>
    <row r="160" s="63" customFormat="1" ht="12.75" x14ac:dyDescent="0.2"/>
    <row r="161" s="63" customFormat="1" ht="12.75" x14ac:dyDescent="0.2"/>
    <row r="162" s="63" customFormat="1" ht="12.75" x14ac:dyDescent="0.2"/>
    <row r="163" s="63" customFormat="1" ht="12.75" x14ac:dyDescent="0.2"/>
    <row r="164" s="63" customFormat="1" ht="12.75" x14ac:dyDescent="0.2"/>
    <row r="165" s="63" customFormat="1" ht="12.75" x14ac:dyDescent="0.2"/>
    <row r="166" s="63" customFormat="1" ht="12.75" x14ac:dyDescent="0.2"/>
    <row r="167" s="63" customFormat="1" ht="12.75" x14ac:dyDescent="0.2"/>
    <row r="168" s="63" customFormat="1" ht="12.75" x14ac:dyDescent="0.2"/>
    <row r="169" s="63" customFormat="1" ht="12.75" x14ac:dyDescent="0.2"/>
    <row r="170" s="63" customFormat="1" ht="12.75" x14ac:dyDescent="0.2"/>
    <row r="171" s="63" customFormat="1" ht="12.75" x14ac:dyDescent="0.2"/>
    <row r="172" s="63" customFormat="1" ht="12.75" x14ac:dyDescent="0.2"/>
    <row r="173" s="63" customFormat="1" ht="12.75" x14ac:dyDescent="0.2"/>
    <row r="174" s="63" customFormat="1" ht="12.75" x14ac:dyDescent="0.2"/>
    <row r="175" s="63" customFormat="1" ht="12.75" x14ac:dyDescent="0.2"/>
    <row r="176" s="63" customFormat="1" ht="12.75" x14ac:dyDescent="0.2"/>
    <row r="177" s="63" customFormat="1" ht="12.75" x14ac:dyDescent="0.2"/>
    <row r="178" s="63" customFormat="1" ht="12.75" x14ac:dyDescent="0.2"/>
    <row r="179" s="63" customFormat="1" ht="12.75" x14ac:dyDescent="0.2"/>
    <row r="180" s="63" customFormat="1" ht="12.75" x14ac:dyDescent="0.2"/>
    <row r="181" s="63" customFormat="1" ht="12.75" x14ac:dyDescent="0.2"/>
    <row r="182" s="63" customFormat="1" ht="12.75" x14ac:dyDescent="0.2"/>
    <row r="183" s="63" customFormat="1" ht="12.75" x14ac:dyDescent="0.2"/>
    <row r="184" s="63" customFormat="1" ht="12.75" x14ac:dyDescent="0.2"/>
    <row r="185" s="63" customFormat="1" ht="12.75" x14ac:dyDescent="0.2"/>
    <row r="186" s="63" customFormat="1" ht="12.75" x14ac:dyDescent="0.2"/>
    <row r="187" s="63" customFormat="1" ht="12.75" x14ac:dyDescent="0.2"/>
    <row r="188" s="63" customFormat="1" ht="12.75" x14ac:dyDescent="0.2"/>
    <row r="189" s="63" customFormat="1" ht="12.75" x14ac:dyDescent="0.2"/>
    <row r="190" s="63" customFormat="1" ht="12.75" x14ac:dyDescent="0.2"/>
    <row r="191" s="63" customFormat="1" ht="12.75" x14ac:dyDescent="0.2"/>
    <row r="192" s="63" customFormat="1" ht="12.75" x14ac:dyDescent="0.2"/>
    <row r="193" s="63" customFormat="1" ht="12.75" x14ac:dyDescent="0.2"/>
    <row r="194" s="63" customFormat="1" ht="12.75" x14ac:dyDescent="0.2"/>
    <row r="195" s="63" customFormat="1" ht="12.75" x14ac:dyDescent="0.2"/>
    <row r="196" s="63" customFormat="1" ht="12.75" x14ac:dyDescent="0.2"/>
    <row r="197" s="63" customFormat="1" ht="12.75" x14ac:dyDescent="0.2"/>
    <row r="198" s="63" customFormat="1" ht="12.75" x14ac:dyDescent="0.2"/>
    <row r="199" s="63" customFormat="1" ht="12.75" x14ac:dyDescent="0.2"/>
    <row r="200" s="63" customFormat="1" ht="12.75" x14ac:dyDescent="0.2"/>
    <row r="201" s="63" customFormat="1" ht="12.75" x14ac:dyDescent="0.2"/>
    <row r="202" s="63" customFormat="1" ht="12.75" x14ac:dyDescent="0.2"/>
    <row r="203" s="63" customFormat="1" ht="12.75" x14ac:dyDescent="0.2"/>
    <row r="204" s="63" customFormat="1" ht="12.75" x14ac:dyDescent="0.2"/>
    <row r="205" s="63" customFormat="1" ht="12.75" x14ac:dyDescent="0.2"/>
    <row r="206" s="63" customFormat="1" ht="12.75" x14ac:dyDescent="0.2"/>
    <row r="207" s="63" customFormat="1" ht="12.75" x14ac:dyDescent="0.2"/>
    <row r="208" s="63" customFormat="1" ht="12.75" x14ac:dyDescent="0.2"/>
    <row r="209" s="63" customFormat="1" ht="12.75" x14ac:dyDescent="0.2"/>
    <row r="210" s="63" customFormat="1" ht="12.75" x14ac:dyDescent="0.2"/>
    <row r="211" s="63" customFormat="1" ht="12.75" x14ac:dyDescent="0.2"/>
    <row r="212" s="63" customFormat="1" ht="12.75" x14ac:dyDescent="0.2"/>
    <row r="213" s="63" customFormat="1" ht="12.75" x14ac:dyDescent="0.2"/>
    <row r="214" s="63" customFormat="1" ht="12.75" x14ac:dyDescent="0.2"/>
    <row r="215" s="63" customFormat="1" ht="12.75" x14ac:dyDescent="0.2"/>
    <row r="216" s="63" customFormat="1" ht="12.75" x14ac:dyDescent="0.2"/>
    <row r="217" s="63" customFormat="1" ht="12.75" x14ac:dyDescent="0.2"/>
    <row r="218" s="63" customFormat="1" ht="12.75" x14ac:dyDescent="0.2"/>
    <row r="219" s="63" customFormat="1" ht="12.75" x14ac:dyDescent="0.2"/>
    <row r="220" s="63" customFormat="1" ht="12.75" x14ac:dyDescent="0.2"/>
    <row r="221" s="63" customFormat="1" ht="12.75" x14ac:dyDescent="0.2"/>
    <row r="222" s="63" customFormat="1" ht="12.75" x14ac:dyDescent="0.2"/>
    <row r="223" s="63" customFormat="1" ht="12.75" x14ac:dyDescent="0.2"/>
    <row r="224" s="63" customFormat="1" ht="12.75" x14ac:dyDescent="0.2"/>
    <row r="225" s="63" customFormat="1" ht="12.75" x14ac:dyDescent="0.2"/>
    <row r="226" s="63" customFormat="1" ht="12.75" x14ac:dyDescent="0.2"/>
    <row r="227" s="63" customFormat="1" ht="12.75" x14ac:dyDescent="0.2"/>
    <row r="228" s="63" customFormat="1" ht="12.75" x14ac:dyDescent="0.2"/>
    <row r="229" s="63" customFormat="1" ht="12.75" x14ac:dyDescent="0.2"/>
    <row r="230" s="63" customFormat="1" ht="12.75" x14ac:dyDescent="0.2"/>
    <row r="231" s="63" customFormat="1" ht="12.75" x14ac:dyDescent="0.2"/>
    <row r="232" s="63" customFormat="1" ht="12.75" x14ac:dyDescent="0.2"/>
    <row r="233" s="63" customFormat="1" ht="12.75" x14ac:dyDescent="0.2"/>
    <row r="234" s="63" customFormat="1" ht="12.75" x14ac:dyDescent="0.2"/>
    <row r="235" s="63" customFormat="1" ht="12.75" x14ac:dyDescent="0.2"/>
    <row r="236" s="63" customFormat="1" ht="12.75" x14ac:dyDescent="0.2"/>
    <row r="237" s="63" customFormat="1" ht="12.75" x14ac:dyDescent="0.2"/>
    <row r="238" s="63" customFormat="1" ht="12.75" x14ac:dyDescent="0.2"/>
    <row r="239" s="63" customFormat="1" ht="12.75" x14ac:dyDescent="0.2"/>
    <row r="240" s="63" customFormat="1" ht="12.75" x14ac:dyDescent="0.2"/>
    <row r="241" s="63" customFormat="1" ht="12.75" x14ac:dyDescent="0.2"/>
    <row r="242" s="63" customFormat="1" ht="12.75" x14ac:dyDescent="0.2"/>
    <row r="243" s="63" customFormat="1" ht="12.75" x14ac:dyDescent="0.2"/>
    <row r="244" s="63" customFormat="1" ht="12.75" x14ac:dyDescent="0.2"/>
    <row r="245" s="63" customFormat="1" ht="12.75" x14ac:dyDescent="0.2"/>
    <row r="246" s="63" customFormat="1" ht="12.75" x14ac:dyDescent="0.2"/>
    <row r="247" s="63" customFormat="1" ht="12.75" x14ac:dyDescent="0.2"/>
    <row r="248" s="63" customFormat="1" ht="12.75" x14ac:dyDescent="0.2"/>
    <row r="249" s="63" customFormat="1" ht="12.75" x14ac:dyDescent="0.2"/>
    <row r="250" s="63" customFormat="1" ht="12.75" x14ac:dyDescent="0.2"/>
    <row r="251" s="63" customFormat="1" ht="12.75" x14ac:dyDescent="0.2"/>
    <row r="252" s="63" customFormat="1" ht="12.75" x14ac:dyDescent="0.2"/>
    <row r="253" s="63" customFormat="1" ht="12.75" x14ac:dyDescent="0.2"/>
    <row r="254" s="63" customFormat="1" ht="12.75" x14ac:dyDescent="0.2"/>
    <row r="255" s="63" customFormat="1" ht="12.75" x14ac:dyDescent="0.2"/>
    <row r="256" s="63" customFormat="1" ht="12.75" x14ac:dyDescent="0.2"/>
    <row r="257" s="63" customFormat="1" ht="12.75" x14ac:dyDescent="0.2"/>
    <row r="258" s="63" customFormat="1" ht="12.75" x14ac:dyDescent="0.2"/>
    <row r="259" s="63" customFormat="1" ht="12.75" x14ac:dyDescent="0.2"/>
    <row r="260" s="63" customFormat="1" ht="12.75" x14ac:dyDescent="0.2"/>
    <row r="261" s="63" customFormat="1" ht="12.75" x14ac:dyDescent="0.2"/>
    <row r="262" s="63" customFormat="1" ht="12.75" x14ac:dyDescent="0.2"/>
    <row r="263" s="63" customFormat="1" ht="12.75" x14ac:dyDescent="0.2"/>
    <row r="264" s="63" customFormat="1" ht="12.75" x14ac:dyDescent="0.2"/>
    <row r="265" s="63" customFormat="1" ht="12.75" x14ac:dyDescent="0.2"/>
    <row r="266" s="63" customFormat="1" ht="12.75" x14ac:dyDescent="0.2"/>
    <row r="267" s="63" customFormat="1" ht="12.75" x14ac:dyDescent="0.2"/>
    <row r="268" s="63" customFormat="1" ht="12.75" x14ac:dyDescent="0.2"/>
    <row r="269" s="63" customFormat="1" ht="12.75" x14ac:dyDescent="0.2"/>
    <row r="270" s="63" customFormat="1" ht="12.75" x14ac:dyDescent="0.2"/>
    <row r="271" s="63" customFormat="1" ht="12.75" x14ac:dyDescent="0.2"/>
    <row r="272" s="63" customFormat="1" ht="12.75" x14ac:dyDescent="0.2"/>
    <row r="273" s="63" customFormat="1" ht="12.75" x14ac:dyDescent="0.2"/>
    <row r="274" s="63" customFormat="1" ht="12.75" x14ac:dyDescent="0.2"/>
    <row r="275" s="63" customFormat="1" ht="12.75" x14ac:dyDescent="0.2"/>
    <row r="276" s="63" customFormat="1" ht="12.75" x14ac:dyDescent="0.2"/>
    <row r="277" s="63" customFormat="1" ht="12.75" x14ac:dyDescent="0.2"/>
    <row r="278" s="63" customFormat="1" ht="12.75" x14ac:dyDescent="0.2"/>
    <row r="279" s="63" customFormat="1" ht="12.75" x14ac:dyDescent="0.2"/>
    <row r="280" s="63" customFormat="1" ht="12.75" x14ac:dyDescent="0.2"/>
    <row r="281" s="63" customFormat="1" ht="12.75" x14ac:dyDescent="0.2"/>
    <row r="282" s="63" customFormat="1" ht="12.75" x14ac:dyDescent="0.2"/>
    <row r="283" s="63" customFormat="1" ht="12.75" x14ac:dyDescent="0.2"/>
    <row r="284" s="63" customFormat="1" ht="12.75" x14ac:dyDescent="0.2"/>
    <row r="285" s="63" customFormat="1" ht="12.75" x14ac:dyDescent="0.2"/>
    <row r="286" s="63" customFormat="1" ht="12.75" x14ac:dyDescent="0.2"/>
    <row r="287" s="63" customFormat="1" ht="12.75" x14ac:dyDescent="0.2"/>
    <row r="288" s="63" customFormat="1" ht="12.75" x14ac:dyDescent="0.2"/>
    <row r="289" s="63" customFormat="1" ht="12.75" x14ac:dyDescent="0.2"/>
    <row r="290" s="63" customFormat="1" ht="12.75" x14ac:dyDescent="0.2"/>
    <row r="291" s="63" customFormat="1" ht="12.75" x14ac:dyDescent="0.2"/>
    <row r="292" s="63" customFormat="1" ht="12.75" x14ac:dyDescent="0.2"/>
    <row r="293" s="63" customFormat="1" ht="12.75" x14ac:dyDescent="0.2"/>
    <row r="294" s="63" customFormat="1" ht="12.75" x14ac:dyDescent="0.2"/>
    <row r="295" s="63" customFormat="1" ht="12.75" x14ac:dyDescent="0.2"/>
    <row r="296" s="63" customFormat="1" ht="12.75" x14ac:dyDescent="0.2"/>
    <row r="297" s="63" customFormat="1" ht="12.75" x14ac:dyDescent="0.2"/>
    <row r="298" s="63" customFormat="1" ht="12.75" x14ac:dyDescent="0.2"/>
    <row r="299" s="63" customFormat="1" ht="12.75" x14ac:dyDescent="0.2"/>
    <row r="300" s="63" customFormat="1" ht="12.75" x14ac:dyDescent="0.2"/>
    <row r="301" s="63" customFormat="1" ht="12.75" x14ac:dyDescent="0.2"/>
    <row r="302" s="63" customFormat="1" ht="12.75" x14ac:dyDescent="0.2"/>
    <row r="303" s="63" customFormat="1" ht="12.75" x14ac:dyDescent="0.2"/>
    <row r="304" s="63" customFormat="1" ht="12.75" x14ac:dyDescent="0.2"/>
    <row r="305" s="63" customFormat="1" ht="12.75" x14ac:dyDescent="0.2"/>
    <row r="306" s="63" customFormat="1" ht="12.75" x14ac:dyDescent="0.2"/>
    <row r="307" s="63" customFormat="1" ht="12.75" x14ac:dyDescent="0.2"/>
    <row r="308" s="63" customFormat="1" ht="12.75" x14ac:dyDescent="0.2"/>
    <row r="309" s="63" customFormat="1" ht="12.75" x14ac:dyDescent="0.2"/>
    <row r="310" s="63" customFormat="1" ht="12.75" x14ac:dyDescent="0.2"/>
    <row r="311" s="63" customFormat="1" ht="12.75" x14ac:dyDescent="0.2"/>
    <row r="312" s="63" customFormat="1" ht="12.75" x14ac:dyDescent="0.2"/>
    <row r="313" s="63" customFormat="1" ht="12.75" x14ac:dyDescent="0.2"/>
    <row r="314" s="63" customFormat="1" ht="12.75" x14ac:dyDescent="0.2"/>
    <row r="315" s="63" customFormat="1" ht="12.75" x14ac:dyDescent="0.2"/>
    <row r="316" s="63" customFormat="1" ht="12.75" x14ac:dyDescent="0.2"/>
    <row r="317" s="63" customFormat="1" ht="12.75" x14ac:dyDescent="0.2"/>
    <row r="318" s="63" customFormat="1" ht="12.75" x14ac:dyDescent="0.2"/>
    <row r="319" s="63" customFormat="1" ht="12.75" x14ac:dyDescent="0.2"/>
    <row r="320" s="63" customFormat="1" ht="12.75" x14ac:dyDescent="0.2"/>
    <row r="321" s="63" customFormat="1" ht="12.75" x14ac:dyDescent="0.2"/>
    <row r="322" s="63" customFormat="1" ht="12.75" x14ac:dyDescent="0.2"/>
    <row r="323" s="63" customFormat="1" ht="12.75" x14ac:dyDescent="0.2"/>
    <row r="324" s="63" customFormat="1" ht="12.75" x14ac:dyDescent="0.2"/>
    <row r="325" s="63" customFormat="1" ht="12.75" x14ac:dyDescent="0.2"/>
    <row r="326" s="63" customFormat="1" ht="12.75" x14ac:dyDescent="0.2"/>
    <row r="327" s="63" customFormat="1" ht="12.75" x14ac:dyDescent="0.2"/>
    <row r="328" s="63" customFormat="1" ht="12.75" x14ac:dyDescent="0.2"/>
    <row r="329" s="63" customFormat="1" ht="12.75" x14ac:dyDescent="0.2"/>
    <row r="330" s="63" customFormat="1" ht="12.75" x14ac:dyDescent="0.2"/>
    <row r="331" s="63" customFormat="1" ht="12.75" x14ac:dyDescent="0.2"/>
    <row r="332" s="63" customFormat="1" ht="12.75" x14ac:dyDescent="0.2"/>
    <row r="333" s="63" customFormat="1" ht="12.75" x14ac:dyDescent="0.2"/>
    <row r="334" s="63" customFormat="1" ht="12.75" x14ac:dyDescent="0.2"/>
    <row r="335" s="63" customFormat="1" ht="12.75" x14ac:dyDescent="0.2"/>
    <row r="336" s="63" customFormat="1" ht="12.75" x14ac:dyDescent="0.2"/>
    <row r="337" s="63" customFormat="1" ht="12.75" x14ac:dyDescent="0.2"/>
    <row r="338" s="63" customFormat="1" ht="12.75" x14ac:dyDescent="0.2"/>
  </sheetData>
  <phoneticPr fontId="0" type="noConversion"/>
  <printOptions gridLines="1" gridLinesSet="0"/>
  <pageMargins left="0.75" right="0.75" top="1" bottom="1" header="0.5" footer="0.5"/>
  <pageSetup orientation="portrait" horizontalDpi="4294967292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Summary_ProFormas</vt:lpstr>
      <vt:lpstr>SalesForecast</vt:lpstr>
      <vt:lpstr>Operations</vt:lpstr>
      <vt:lpstr>Earnings</vt:lpstr>
      <vt:lpstr>balance-sht</vt:lpstr>
      <vt:lpstr>Cashflow</vt:lpstr>
      <vt:lpstr>Financial_Analysis</vt:lpstr>
      <vt:lpstr>Capital Budget</vt:lpstr>
      <vt:lpstr>Financing</vt:lpstr>
      <vt:lpstr>'Capital Budget'!Print_Area</vt:lpstr>
      <vt:lpstr>Earnings!Print_Area</vt:lpstr>
      <vt:lpstr>Financial_Analysis!Print_Area</vt:lpstr>
      <vt:lpstr>Operations!Print_Area</vt:lpstr>
      <vt:lpstr>'balance-sht'!Print_Titles</vt:lpstr>
      <vt:lpstr>'Capital Budget'!Print_Titles</vt:lpstr>
      <vt:lpstr>Cashflow!Print_Titles</vt:lpstr>
      <vt:lpstr>Earnings!Print_Titles</vt:lpstr>
      <vt:lpstr>Operations!Print_Titles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seth schwartz</cp:lastModifiedBy>
  <cp:lastPrinted>2018-01-04T01:15:41Z</cp:lastPrinted>
  <dcterms:created xsi:type="dcterms:W3CDTF">2003-06-02T00:25:01Z</dcterms:created>
  <dcterms:modified xsi:type="dcterms:W3CDTF">2024-02-22T16:34:23Z</dcterms:modified>
</cp:coreProperties>
</file>